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4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5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drawings/drawing6.xml" ContentType="application/vnd.openxmlformats-officedocument.drawing+xml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drawings/drawing7.xml" ContentType="application/vnd.openxmlformats-officedocument.drawing+xml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drawings/drawing8.xml" ContentType="application/vnd.openxmlformats-officedocument.drawing+xml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drawings/drawing9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10.xml" ContentType="application/vnd.openxmlformats-officedocument.drawing+xml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11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12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drawings/drawing13.xml" ContentType="application/vnd.openxmlformats-officedocument.drawing+xml"/>
  <Override PartName="/xl/tables/table2.xml" ContentType="application/vnd.openxmlformats-officedocument.spreadsheetml.table+xml"/>
  <Override PartName="/xl/drawings/drawing14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5.xml" ContentType="application/vnd.openxmlformats-officedocument.drawing+xml"/>
  <Override PartName="/xl/tables/table5.xml" ContentType="application/vnd.openxmlformats-officedocument.spreadsheetml.table+xml"/>
  <Override PartName="/xl/drawings/drawing16.xml" ContentType="application/vnd.openxmlformats-officedocument.drawing+xml"/>
  <Override PartName="/xl/tables/table6.xml" ContentType="application/vnd.openxmlformats-officedocument.spreadsheetml.table+xml"/>
  <Override PartName="/xl/drawings/drawing17.xml" ContentType="application/vnd.openxmlformats-officedocument.drawing+xml"/>
  <Override PartName="/xl/tables/table7.xml" ContentType="application/vnd.openxmlformats-officedocument.spreadsheetml.table+xml"/>
  <Override PartName="/xl/drawings/drawing18.xml" ContentType="application/vnd.openxmlformats-officedocument.drawing+xml"/>
  <Override PartName="/xl/tables/table8.xml" ContentType="application/vnd.openxmlformats-officedocument.spreadsheetml.table+xml"/>
  <Override PartName="/xl/drawings/drawing19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20.xml" ContentType="application/vnd.openxmlformats-officedocument.drawing+xml"/>
  <Override PartName="/xl/tables/table1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1.xml" ContentType="application/vnd.openxmlformats-officedocument.drawing+xml"/>
  <Override PartName="/xl/pivotTables/pivotTable2.xml" ContentType="application/vnd.openxmlformats-officedocument.spreadsheetml.pivotTable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360b643b642b464d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ger Perez\Google Drive\Sistemas Gratis\Sistema Contable Basico\"/>
    </mc:Choice>
  </mc:AlternateContent>
  <xr:revisionPtr revIDLastSave="0" documentId="13_ncr:1_{9CC17DA2-C9CD-442C-AD79-EEEF2CACCB21}" xr6:coauthVersionLast="45" xr6:coauthVersionMax="45" xr10:uidLastSave="{00000000-0000-0000-0000-000000000000}"/>
  <bookViews>
    <workbookView showSheetTabs="0" xWindow="-120" yWindow="-120" windowWidth="20730" windowHeight="11160" xr2:uid="{00000000-000D-0000-FFFF-FFFF00000000}"/>
  </bookViews>
  <sheets>
    <sheet name="MENU" sheetId="1" r:id="rId1"/>
    <sheet name="CIERRE" sheetId="26" r:id="rId2"/>
    <sheet name="SINICIAL" sheetId="28" r:id="rId3"/>
    <sheet name="D" sheetId="8" r:id="rId4"/>
    <sheet name="I" sheetId="10" r:id="rId5"/>
    <sheet name="E" sheetId="12" r:id="rId6"/>
    <sheet name="ND" sheetId="13" r:id="rId7"/>
    <sheet name="NC" sheetId="14" r:id="rId8"/>
    <sheet name="DIARIO" sheetId="6" r:id="rId9"/>
    <sheet name="MOD" sheetId="30" r:id="rId10"/>
    <sheet name="MODE" sheetId="31" r:id="rId11"/>
    <sheet name="MAYOR" sheetId="3" r:id="rId12"/>
    <sheet name="BALANCE" sheetId="4" r:id="rId13"/>
    <sheet name="PLANC" sheetId="15" r:id="rId14"/>
    <sheet name="GENERAL" sheetId="5" r:id="rId15"/>
    <sheet name="RESULTADO" sheetId="2" r:id="rId16"/>
    <sheet name="SEGUIMIENTO" sheetId="7" r:id="rId17"/>
    <sheet name="CLIENTES" sheetId="16" r:id="rId18"/>
    <sheet name="PROVEEDORES" sheetId="17" r:id="rId19"/>
    <sheet name="CUENTAS" sheetId="32" r:id="rId20"/>
    <sheet name="CONTROLB" sheetId="34" r:id="rId21"/>
    <sheet name="ESTADOCXC" sheetId="24" r:id="rId22"/>
    <sheet name="ESTADOCXP" sheetId="25" r:id="rId23"/>
  </sheets>
  <definedNames>
    <definedName name="_xlnm._FilterDatabase" localSheetId="1" hidden="1">CIERRE!$A$10:$E$19</definedName>
    <definedName name="_xlnm._FilterDatabase" localSheetId="11" hidden="1">MAYOR!$G$9:$G$9</definedName>
    <definedName name="_xlnm._FilterDatabase" localSheetId="2" hidden="1">SINICIAL!$A$10:$E$64</definedName>
    <definedName name="AREA" localSheetId="4">I!$AA$11:$AE$27</definedName>
    <definedName name="AREA" localSheetId="7">NC!$AA$11:$AE$57</definedName>
    <definedName name="AREA" localSheetId="6">ND!$AA$11:$AE$56</definedName>
    <definedName name="AREA">D!$AA$11:$AE$30</definedName>
    <definedName name="BNOTAS" localSheetId="5">E!$C$22</definedName>
    <definedName name="BNOTAS" localSheetId="4">I!$C$22</definedName>
    <definedName name="BNOTAS" localSheetId="7">NC!$C$23</definedName>
    <definedName name="BNOTAS" localSheetId="6">ND!$C$22</definedName>
    <definedName name="BNOTAS">D!$C$25</definedName>
    <definedName name="CAREA">E!$AA$16:$AE$27</definedName>
    <definedName name="CODESP">E!$AY1048527</definedName>
    <definedName name="CodigoB">BALANCE!$A1</definedName>
    <definedName name="CodigoBG">GENERAL!$A1</definedName>
    <definedName name="CODIGOC">CLIENTES!$A1</definedName>
    <definedName name="CodigoD">DIARIO!$G$2:$G$4068</definedName>
    <definedName name="CodigoER">RESULTADO!$A1</definedName>
    <definedName name="CodigoGR">BALANCE!$A$10:$A$156</definedName>
    <definedName name="CODIGOP">PROVEEDORES!$A1</definedName>
    <definedName name="CONTABLE" localSheetId="9">PLAND[]</definedName>
    <definedName name="CONTABLE" localSheetId="10">PLAND[]</definedName>
    <definedName name="CONTABLE" localSheetId="2">PLAND[]</definedName>
    <definedName name="CONTABLE">PLAND[]</definedName>
    <definedName name="CTAGENERAL">BALANCE!$A$10:$B$119</definedName>
    <definedName name="CTARESULTADO">BALANCE!$A$120:$B$156</definedName>
    <definedName name="DATOS" localSheetId="5">E!$C$10:$G$20</definedName>
    <definedName name="DATOS" localSheetId="4">I!$C$10:$G$20</definedName>
    <definedName name="DATOS" localSheetId="7">NC!$C$10:$G$21</definedName>
    <definedName name="DATOS" localSheetId="6">ND!$C$10:$G$20</definedName>
    <definedName name="DATOS">D!$C$10:$G$23</definedName>
    <definedName name="DATOSCD">D!$C$10:$G$23</definedName>
    <definedName name="DATOSCE">E!$C$10:$G$20</definedName>
    <definedName name="DATOSCI">I!$C$10:$G$20</definedName>
    <definedName name="DATOSCNC">NC!$C$10:$G$21</definedName>
    <definedName name="DATOSCND">ND!$C$10:$G$20</definedName>
    <definedName name="DATOSSI" localSheetId="2">SINICIAL!$A$11:$E$200</definedName>
    <definedName name="DEBE">DIARIO!$I$2:$I$4068</definedName>
    <definedName name="FIRMA">BALANCE!$A$162:$F$162</definedName>
    <definedName name="Formula" localSheetId="3">D!$D$10:$D$23</definedName>
    <definedName name="Formula" localSheetId="5">E!$D$10:$D$20</definedName>
    <definedName name="Formula" localSheetId="4">I!$D$10:$D$20</definedName>
    <definedName name="Formula" localSheetId="7">NC!$D$10:$D$21</definedName>
    <definedName name="Formula" localSheetId="6">ND!$D$10:$D$20</definedName>
    <definedName name="HABER">DIARIO!$J$2:$J$4068</definedName>
    <definedName name="HABERFE">E!$F$10:$F$20</definedName>
    <definedName name="LIMCOD" localSheetId="5">E!$C$10:$C$20</definedName>
    <definedName name="LIMCOD" localSheetId="4">I!$C$10:$C$20</definedName>
    <definedName name="LIMCOD" localSheetId="7">NC!$C$10:$C$21</definedName>
    <definedName name="LIMCOD" localSheetId="6">ND!$C$10:$C$20</definedName>
    <definedName name="LIMCOD">D!$C$10:$C$23</definedName>
    <definedName name="limpiar" localSheetId="5">E!$E$10:$G$20</definedName>
    <definedName name="limpiar" localSheetId="4">I!$E$10:$G$20</definedName>
    <definedName name="limpiar" localSheetId="7">NC!$E$10:$G$21</definedName>
    <definedName name="limpiar" localSheetId="6">ND!$E$10:$G$20</definedName>
    <definedName name="limpiar">D!$E$10:$G$23</definedName>
    <definedName name="SALDOBG">BALANCE!$E$10:$F$119</definedName>
    <definedName name="SALDOER">BALANCE!$E$120:$F$156</definedName>
    <definedName name="SELEC" localSheetId="5">E!$C$20</definedName>
    <definedName name="SELEC" localSheetId="4">I!$C$20</definedName>
    <definedName name="SELEC" localSheetId="7">NC!$C$21</definedName>
    <definedName name="SELEC" localSheetId="6">ND!$C$20</definedName>
    <definedName name="SELEC">D!$C$23</definedName>
    <definedName name="VGENERAL">BALANCE!$E$10:$F$119</definedName>
    <definedName name="VRESULT">BALANCE!$E$120:$F$156</definedName>
  </definedNames>
  <calcPr calcId="191029"/>
  <pivotCaches>
    <pivotCache cacheId="0" r:id="rId2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4" i="15" l="1"/>
  <c r="F115" i="15"/>
  <c r="F116" i="15"/>
  <c r="F117" i="15"/>
  <c r="F118" i="15"/>
  <c r="F119" i="15"/>
  <c r="F120" i="15"/>
  <c r="F121" i="15"/>
  <c r="F122" i="15"/>
  <c r="F123" i="15"/>
  <c r="F124" i="15"/>
  <c r="F125" i="15"/>
  <c r="F126" i="15"/>
  <c r="F127" i="15"/>
  <c r="F128" i="15"/>
  <c r="F129" i="15"/>
  <c r="F130" i="15"/>
  <c r="F131" i="15"/>
  <c r="F132" i="15"/>
  <c r="F133" i="15"/>
  <c r="F134" i="15"/>
  <c r="F135" i="15"/>
  <c r="F136" i="15"/>
  <c r="F137" i="15"/>
  <c r="F138" i="15"/>
  <c r="F139" i="15"/>
  <c r="F140" i="15"/>
  <c r="F141" i="15"/>
  <c r="F142" i="15"/>
  <c r="F143" i="15"/>
  <c r="F144" i="15"/>
  <c r="F145" i="15"/>
  <c r="F146" i="15"/>
  <c r="F147" i="15"/>
  <c r="F148" i="15"/>
  <c r="F149" i="15"/>
  <c r="F113" i="15"/>
  <c r="G113" i="15" l="1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12" i="15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D2" i="12" l="1"/>
  <c r="D2" i="10"/>
  <c r="D2" i="8"/>
  <c r="K12" i="3" l="1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11" i="3"/>
  <c r="K10" i="3"/>
  <c r="G2" i="32" l="1"/>
  <c r="G3" i="32"/>
  <c r="G4" i="32"/>
  <c r="G5" i="32"/>
  <c r="G6" i="32"/>
  <c r="G7" i="32"/>
  <c r="BF2" i="12" l="1"/>
  <c r="K7" i="12"/>
  <c r="AU2" i="12" l="1"/>
  <c r="AY2" i="12"/>
  <c r="BD2" i="12" s="1"/>
  <c r="BB2" i="12"/>
  <c r="BA2" i="12"/>
  <c r="AZ2" i="12"/>
  <c r="AV2" i="12"/>
  <c r="AX2" i="12" l="1"/>
  <c r="H2" i="32" l="1"/>
  <c r="H3" i="32"/>
  <c r="H4" i="32"/>
  <c r="H5" i="32"/>
  <c r="H6" i="32"/>
  <c r="H7" i="32"/>
  <c r="AP17" i="31" l="1"/>
  <c r="AQ17" i="31"/>
  <c r="AR17" i="31"/>
  <c r="AS17" i="31"/>
  <c r="AT17" i="31"/>
  <c r="AP18" i="31"/>
  <c r="AQ18" i="31"/>
  <c r="AR18" i="31"/>
  <c r="AS18" i="31"/>
  <c r="AT18" i="31"/>
  <c r="AP19" i="31"/>
  <c r="AQ19" i="31"/>
  <c r="AR19" i="31"/>
  <c r="AS19" i="31"/>
  <c r="AT19" i="31"/>
  <c r="AP20" i="31"/>
  <c r="AQ20" i="31"/>
  <c r="AR20" i="31"/>
  <c r="AS20" i="31"/>
  <c r="AT20" i="31"/>
  <c r="AP21" i="31"/>
  <c r="AQ21" i="31"/>
  <c r="AR21" i="31"/>
  <c r="AS21" i="31"/>
  <c r="AT21" i="31"/>
  <c r="AP22" i="31"/>
  <c r="AQ22" i="31"/>
  <c r="AR22" i="31"/>
  <c r="AS22" i="31"/>
  <c r="AT22" i="31"/>
  <c r="AP23" i="31"/>
  <c r="AQ23" i="31"/>
  <c r="AR23" i="31"/>
  <c r="AS23" i="31"/>
  <c r="AT23" i="31"/>
  <c r="AP24" i="31"/>
  <c r="AQ24" i="31"/>
  <c r="AR24" i="31"/>
  <c r="AS24" i="31"/>
  <c r="AT24" i="31"/>
  <c r="AP25" i="31"/>
  <c r="AQ25" i="31"/>
  <c r="AR25" i="31"/>
  <c r="AS25" i="31"/>
  <c r="AT25" i="31"/>
  <c r="AP26" i="31"/>
  <c r="AQ26" i="31"/>
  <c r="AR26" i="31"/>
  <c r="AS26" i="31"/>
  <c r="AT26" i="31"/>
  <c r="AP27" i="31"/>
  <c r="AQ27" i="31"/>
  <c r="AR27" i="31"/>
  <c r="AS27" i="31"/>
  <c r="AT27" i="31"/>
  <c r="AP28" i="31"/>
  <c r="AQ28" i="31"/>
  <c r="AR28" i="31"/>
  <c r="AS28" i="31"/>
  <c r="AT28" i="31"/>
  <c r="AP29" i="31"/>
  <c r="AQ29" i="31"/>
  <c r="AR29" i="31"/>
  <c r="AS29" i="31"/>
  <c r="AT29" i="31"/>
  <c r="AP30" i="31"/>
  <c r="AQ30" i="31"/>
  <c r="AR30" i="31"/>
  <c r="AS30" i="31"/>
  <c r="AT30" i="31"/>
  <c r="AP31" i="31"/>
  <c r="AQ31" i="31"/>
  <c r="AR31" i="31"/>
  <c r="AS31" i="31"/>
  <c r="AT31" i="31"/>
  <c r="AP32" i="31"/>
  <c r="AQ32" i="31"/>
  <c r="AR32" i="31"/>
  <c r="AS32" i="31"/>
  <c r="AT32" i="31"/>
  <c r="AP33" i="31"/>
  <c r="AQ33" i="31"/>
  <c r="AR33" i="31"/>
  <c r="AS33" i="31"/>
  <c r="AT33" i="31"/>
  <c r="AP34" i="31"/>
  <c r="AQ34" i="31"/>
  <c r="AR34" i="31"/>
  <c r="AS34" i="31"/>
  <c r="AT34" i="31"/>
  <c r="AP35" i="31"/>
  <c r="AQ35" i="31"/>
  <c r="AR35" i="31"/>
  <c r="AS35" i="31"/>
  <c r="AT35" i="31"/>
  <c r="AP36" i="31"/>
  <c r="AQ36" i="31"/>
  <c r="AR36" i="31"/>
  <c r="AS36" i="31"/>
  <c r="AT36" i="31"/>
  <c r="AP37" i="31"/>
  <c r="AQ37" i="31"/>
  <c r="AR37" i="31"/>
  <c r="AS37" i="31"/>
  <c r="AT37" i="31"/>
  <c r="AP38" i="31"/>
  <c r="AQ38" i="31"/>
  <c r="AR38" i="31"/>
  <c r="AS38" i="31"/>
  <c r="AT38" i="31"/>
  <c r="AP39" i="31"/>
  <c r="AQ39" i="31"/>
  <c r="AR39" i="31"/>
  <c r="AS39" i="31"/>
  <c r="AT39" i="31"/>
  <c r="AP40" i="31"/>
  <c r="AQ40" i="31"/>
  <c r="AR40" i="31"/>
  <c r="AS40" i="31"/>
  <c r="AT40" i="31"/>
  <c r="AP41" i="31"/>
  <c r="AQ41" i="31"/>
  <c r="AR41" i="31"/>
  <c r="AS41" i="31"/>
  <c r="AT41" i="31"/>
  <c r="AP42" i="31"/>
  <c r="AQ42" i="31"/>
  <c r="AR42" i="31"/>
  <c r="AS42" i="31"/>
  <c r="AT42" i="31"/>
  <c r="AP43" i="31"/>
  <c r="AQ43" i="31"/>
  <c r="AR43" i="31"/>
  <c r="AS43" i="31"/>
  <c r="AT43" i="31"/>
  <c r="AP44" i="31"/>
  <c r="AQ44" i="31"/>
  <c r="AR44" i="31"/>
  <c r="AS44" i="31"/>
  <c r="AT44" i="31"/>
  <c r="AP45" i="31"/>
  <c r="AQ45" i="31"/>
  <c r="AR45" i="31"/>
  <c r="AS45" i="31"/>
  <c r="AT45" i="31"/>
  <c r="AP46" i="31"/>
  <c r="AQ46" i="31"/>
  <c r="AR46" i="31"/>
  <c r="AS46" i="31"/>
  <c r="AT46" i="31"/>
  <c r="AP47" i="31"/>
  <c r="AQ47" i="31"/>
  <c r="AR47" i="31"/>
  <c r="AS47" i="31"/>
  <c r="AT47" i="31"/>
  <c r="AP48" i="31"/>
  <c r="AQ48" i="31"/>
  <c r="AR48" i="31"/>
  <c r="AS48" i="31"/>
  <c r="AT48" i="31"/>
  <c r="AP49" i="31"/>
  <c r="AQ49" i="31"/>
  <c r="AR49" i="31"/>
  <c r="AS49" i="31"/>
  <c r="AT49" i="31"/>
  <c r="AP50" i="31"/>
  <c r="AQ50" i="31"/>
  <c r="AR50" i="31"/>
  <c r="AS50" i="31"/>
  <c r="AT50" i="31"/>
  <c r="AT16" i="31"/>
  <c r="AS16" i="31"/>
  <c r="AR16" i="31"/>
  <c r="AQ16" i="31"/>
  <c r="AP16" i="31"/>
  <c r="AT10" i="31"/>
  <c r="AT9" i="31"/>
  <c r="AP11" i="31"/>
  <c r="AT12" i="31"/>
  <c r="AT13" i="31"/>
  <c r="AT11" i="31"/>
  <c r="AS52" i="31" l="1"/>
  <c r="AR52" i="31"/>
  <c r="AP3" i="30"/>
  <c r="AT4" i="30"/>
  <c r="AS4" i="30"/>
  <c r="AT50" i="30"/>
  <c r="AS50" i="30"/>
  <c r="AR50" i="30"/>
  <c r="AQ50" i="30"/>
  <c r="AP50" i="30"/>
  <c r="AT49" i="30"/>
  <c r="AS49" i="30"/>
  <c r="AR49" i="30"/>
  <c r="AQ49" i="30"/>
  <c r="AP49" i="30"/>
  <c r="AT48" i="30"/>
  <c r="AS48" i="30"/>
  <c r="AR48" i="30"/>
  <c r="AQ48" i="30"/>
  <c r="AP48" i="30"/>
  <c r="AT47" i="30"/>
  <c r="AS47" i="30"/>
  <c r="AR47" i="30"/>
  <c r="AQ47" i="30"/>
  <c r="AP47" i="30"/>
  <c r="AT46" i="30"/>
  <c r="AS46" i="30"/>
  <c r="AR46" i="30"/>
  <c r="AQ46" i="30"/>
  <c r="AP46" i="30"/>
  <c r="AT45" i="30"/>
  <c r="AS45" i="30"/>
  <c r="AR45" i="30"/>
  <c r="AQ45" i="30"/>
  <c r="AP45" i="30"/>
  <c r="AT44" i="30"/>
  <c r="AS44" i="30"/>
  <c r="AR44" i="30"/>
  <c r="AQ44" i="30"/>
  <c r="AP44" i="30"/>
  <c r="AT43" i="30"/>
  <c r="AS43" i="30"/>
  <c r="AR43" i="30"/>
  <c r="AQ43" i="30"/>
  <c r="AP43" i="30"/>
  <c r="AT42" i="30"/>
  <c r="AS42" i="30"/>
  <c r="AR42" i="30"/>
  <c r="AQ42" i="30"/>
  <c r="AP42" i="30"/>
  <c r="AT41" i="30"/>
  <c r="AS41" i="30"/>
  <c r="AR41" i="30"/>
  <c r="AQ41" i="30"/>
  <c r="AP41" i="30"/>
  <c r="AT40" i="30"/>
  <c r="AS40" i="30"/>
  <c r="AR40" i="30"/>
  <c r="AQ40" i="30"/>
  <c r="AP40" i="30"/>
  <c r="AT39" i="30"/>
  <c r="AS39" i="30"/>
  <c r="AR39" i="30"/>
  <c r="AQ39" i="30"/>
  <c r="AP39" i="30"/>
  <c r="AT38" i="30"/>
  <c r="AS38" i="30"/>
  <c r="AR38" i="30"/>
  <c r="AQ38" i="30"/>
  <c r="AP38" i="30"/>
  <c r="AT37" i="30"/>
  <c r="AS37" i="30"/>
  <c r="AR37" i="30"/>
  <c r="AQ37" i="30"/>
  <c r="AP37" i="30"/>
  <c r="AT36" i="30"/>
  <c r="AS36" i="30"/>
  <c r="AR36" i="30"/>
  <c r="AQ36" i="30"/>
  <c r="AP36" i="30"/>
  <c r="AT35" i="30"/>
  <c r="AS35" i="30"/>
  <c r="AR35" i="30"/>
  <c r="AQ35" i="30"/>
  <c r="AP35" i="30"/>
  <c r="AT34" i="30"/>
  <c r="AS34" i="30"/>
  <c r="AR34" i="30"/>
  <c r="AQ34" i="30"/>
  <c r="AP34" i="30"/>
  <c r="AT33" i="30"/>
  <c r="AS33" i="30"/>
  <c r="AR33" i="30"/>
  <c r="AQ33" i="30"/>
  <c r="AP33" i="30"/>
  <c r="AT32" i="30"/>
  <c r="AS32" i="30"/>
  <c r="AR32" i="30"/>
  <c r="AQ32" i="30"/>
  <c r="AP32" i="30"/>
  <c r="AT31" i="30"/>
  <c r="AS31" i="30"/>
  <c r="AR31" i="30"/>
  <c r="AQ31" i="30"/>
  <c r="AP31" i="30"/>
  <c r="AT30" i="30"/>
  <c r="AS30" i="30"/>
  <c r="AR30" i="30"/>
  <c r="AQ30" i="30"/>
  <c r="AP30" i="30"/>
  <c r="AT29" i="30"/>
  <c r="AS29" i="30"/>
  <c r="AR29" i="30"/>
  <c r="AQ29" i="30"/>
  <c r="AP29" i="30"/>
  <c r="AT28" i="30"/>
  <c r="AS28" i="30"/>
  <c r="AR28" i="30"/>
  <c r="AQ28" i="30"/>
  <c r="AP28" i="30"/>
  <c r="AT27" i="30"/>
  <c r="AS27" i="30"/>
  <c r="AR27" i="30"/>
  <c r="AQ27" i="30"/>
  <c r="AP27" i="30"/>
  <c r="AT26" i="30"/>
  <c r="AS26" i="30"/>
  <c r="AR26" i="30"/>
  <c r="AQ26" i="30"/>
  <c r="AP26" i="30"/>
  <c r="AT25" i="30"/>
  <c r="AS25" i="30"/>
  <c r="AR25" i="30"/>
  <c r="AQ25" i="30"/>
  <c r="AP25" i="30"/>
  <c r="AT24" i="30"/>
  <c r="AS24" i="30"/>
  <c r="AR24" i="30"/>
  <c r="AQ24" i="30"/>
  <c r="AP24" i="30"/>
  <c r="AT23" i="30"/>
  <c r="AS23" i="30"/>
  <c r="AR23" i="30"/>
  <c r="AQ23" i="30"/>
  <c r="AP23" i="30"/>
  <c r="AT22" i="30"/>
  <c r="AS22" i="30"/>
  <c r="AR22" i="30"/>
  <c r="AQ22" i="30"/>
  <c r="AP22" i="30"/>
  <c r="AT21" i="30"/>
  <c r="AS21" i="30"/>
  <c r="AR21" i="30"/>
  <c r="AQ21" i="30"/>
  <c r="AP21" i="30"/>
  <c r="AT20" i="30"/>
  <c r="AS20" i="30"/>
  <c r="AR20" i="30"/>
  <c r="AQ20" i="30"/>
  <c r="AP20" i="30"/>
  <c r="AT19" i="30"/>
  <c r="AS19" i="30"/>
  <c r="AR19" i="30"/>
  <c r="AQ19" i="30"/>
  <c r="AP19" i="30"/>
  <c r="AT18" i="30"/>
  <c r="AS18" i="30"/>
  <c r="AR18" i="30"/>
  <c r="AQ18" i="30"/>
  <c r="AP18" i="30"/>
  <c r="AT17" i="30"/>
  <c r="AS17" i="30"/>
  <c r="AR17" i="30"/>
  <c r="AQ17" i="30"/>
  <c r="AP17" i="30"/>
  <c r="AT16" i="30"/>
  <c r="AS16" i="30"/>
  <c r="AR16" i="30"/>
  <c r="AQ16" i="30"/>
  <c r="AP16" i="30"/>
  <c r="AT15" i="30"/>
  <c r="AS15" i="30"/>
  <c r="AR15" i="30"/>
  <c r="AQ15" i="30"/>
  <c r="AP15" i="30"/>
  <c r="AT14" i="30"/>
  <c r="AS14" i="30"/>
  <c r="AR14" i="30"/>
  <c r="AQ14" i="30"/>
  <c r="AP14" i="30"/>
  <c r="AT13" i="30"/>
  <c r="AS13" i="30"/>
  <c r="AR13" i="30"/>
  <c r="AQ13" i="30"/>
  <c r="AP13" i="30"/>
  <c r="AT12" i="30"/>
  <c r="AS12" i="30"/>
  <c r="AR12" i="30"/>
  <c r="AQ12" i="30"/>
  <c r="AP12" i="30"/>
  <c r="AT11" i="30"/>
  <c r="AS11" i="30"/>
  <c r="AR11" i="30"/>
  <c r="AQ11" i="30"/>
  <c r="AP11" i="30"/>
  <c r="AP6" i="30"/>
  <c r="AT5" i="30"/>
  <c r="AR52" i="30" l="1"/>
  <c r="AS52" i="30"/>
  <c r="B121" i="4" l="1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0" i="4" l="1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F73" i="15"/>
  <c r="A80" i="4" s="1"/>
  <c r="C80" i="4" l="1" a="1"/>
  <c r="C80" i="4" s="1"/>
  <c r="D80" i="4" a="1"/>
  <c r="D80" i="4" s="1"/>
  <c r="A125" i="4" l="1"/>
  <c r="A124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F55" i="15"/>
  <c r="A62" i="4" s="1"/>
  <c r="F56" i="15"/>
  <c r="A63" i="4" s="1"/>
  <c r="F57" i="15"/>
  <c r="A64" i="4" s="1"/>
  <c r="F58" i="15"/>
  <c r="A65" i="4" s="1"/>
  <c r="F59" i="15"/>
  <c r="A66" i="4" s="1"/>
  <c r="F60" i="15"/>
  <c r="A67" i="4" s="1"/>
  <c r="F61" i="15"/>
  <c r="A68" i="4" s="1"/>
  <c r="F62" i="15"/>
  <c r="A69" i="4" s="1"/>
  <c r="F63" i="15"/>
  <c r="A70" i="4" s="1"/>
  <c r="F64" i="15"/>
  <c r="A71" i="4" s="1"/>
  <c r="F65" i="15"/>
  <c r="A72" i="4" s="1"/>
  <c r="F66" i="15"/>
  <c r="A73" i="4" s="1"/>
  <c r="F67" i="15"/>
  <c r="A74" i="4" s="1"/>
  <c r="F68" i="15"/>
  <c r="A75" i="4" s="1"/>
  <c r="F69" i="15"/>
  <c r="A76" i="4" s="1"/>
  <c r="F70" i="15"/>
  <c r="A77" i="4" s="1"/>
  <c r="F71" i="15"/>
  <c r="A78" i="4" s="1"/>
  <c r="F72" i="15"/>
  <c r="A79" i="4" s="1"/>
  <c r="F74" i="15"/>
  <c r="A81" i="4" s="1"/>
  <c r="F75" i="15"/>
  <c r="A82" i="4" s="1"/>
  <c r="F76" i="15"/>
  <c r="A83" i="4" s="1"/>
  <c r="F77" i="15"/>
  <c r="A84" i="4" s="1"/>
  <c r="F78" i="15"/>
  <c r="A85" i="4" s="1"/>
  <c r="F79" i="15"/>
  <c r="A86" i="4" s="1"/>
  <c r="F80" i="15"/>
  <c r="A87" i="4" s="1"/>
  <c r="F81" i="15"/>
  <c r="A88" i="4" s="1"/>
  <c r="F82" i="15"/>
  <c r="A89" i="4" s="1"/>
  <c r="F83" i="15"/>
  <c r="A90" i="4" s="1"/>
  <c r="F84" i="15"/>
  <c r="A91" i="4" s="1"/>
  <c r="F85" i="15"/>
  <c r="A92" i="4" s="1"/>
  <c r="F86" i="15"/>
  <c r="A93" i="4" s="1"/>
  <c r="F87" i="15"/>
  <c r="A94" i="4" s="1"/>
  <c r="F88" i="15"/>
  <c r="A95" i="4" s="1"/>
  <c r="F89" i="15"/>
  <c r="A96" i="4" s="1"/>
  <c r="F90" i="15"/>
  <c r="A97" i="4" s="1"/>
  <c r="F91" i="15"/>
  <c r="A98" i="4" s="1"/>
  <c r="F92" i="15"/>
  <c r="A99" i="4" s="1"/>
  <c r="F93" i="15"/>
  <c r="A100" i="4" s="1"/>
  <c r="F94" i="15"/>
  <c r="A101" i="4" s="1"/>
  <c r="F95" i="15"/>
  <c r="A102" i="4" s="1"/>
  <c r="F96" i="15"/>
  <c r="A103" i="4" s="1"/>
  <c r="F97" i="15"/>
  <c r="A104" i="4" s="1"/>
  <c r="F98" i="15"/>
  <c r="A105" i="4" s="1"/>
  <c r="F99" i="15"/>
  <c r="A106" i="4" s="1"/>
  <c r="F100" i="15"/>
  <c r="A107" i="4" s="1"/>
  <c r="F101" i="15"/>
  <c r="A108" i="4" s="1"/>
  <c r="F102" i="15"/>
  <c r="A109" i="4" s="1"/>
  <c r="F103" i="15"/>
  <c r="A110" i="4" s="1"/>
  <c r="F104" i="15"/>
  <c r="A111" i="4" s="1"/>
  <c r="F105" i="15"/>
  <c r="A112" i="4" s="1"/>
  <c r="F106" i="15"/>
  <c r="A113" i="4" s="1"/>
  <c r="F107" i="15"/>
  <c r="A114" i="4" s="1"/>
  <c r="F108" i="15"/>
  <c r="A115" i="4" s="1"/>
  <c r="F109" i="15"/>
  <c r="A116" i="4" s="1"/>
  <c r="F110" i="15"/>
  <c r="A117" i="4" s="1"/>
  <c r="D110" i="4" l="1" a="1"/>
  <c r="D110" i="4" s="1"/>
  <c r="C110" i="4" a="1"/>
  <c r="C110" i="4" s="1"/>
  <c r="D98" i="4" a="1"/>
  <c r="D98" i="4" s="1"/>
  <c r="C98" i="4" a="1"/>
  <c r="C98" i="4" s="1"/>
  <c r="C90" i="4" a="1"/>
  <c r="C90" i="4" s="1"/>
  <c r="D90" i="4" a="1"/>
  <c r="D90" i="4" s="1"/>
  <c r="D86" i="4" a="1"/>
  <c r="D86" i="4" s="1"/>
  <c r="C86" i="4" a="1"/>
  <c r="C86" i="4" s="1"/>
  <c r="D77" i="4" a="1"/>
  <c r="D77" i="4" s="1"/>
  <c r="C77" i="4" a="1"/>
  <c r="C77" i="4" s="1"/>
  <c r="D69" i="4" a="1"/>
  <c r="D69" i="4" s="1"/>
  <c r="C69" i="4" a="1"/>
  <c r="C69" i="4" s="1"/>
  <c r="D117" i="4" a="1"/>
  <c r="D117" i="4" s="1"/>
  <c r="C117" i="4" a="1"/>
  <c r="C117" i="4" s="1"/>
  <c r="D109" i="4" a="1"/>
  <c r="D109" i="4" s="1"/>
  <c r="C109" i="4" a="1"/>
  <c r="C109" i="4" s="1"/>
  <c r="D101" i="4" a="1"/>
  <c r="D101" i="4" s="1"/>
  <c r="C101" i="4" a="1"/>
  <c r="C101" i="4" s="1"/>
  <c r="D93" i="4" a="1"/>
  <c r="D93" i="4" s="1"/>
  <c r="C93" i="4" a="1"/>
  <c r="C93" i="4" s="1"/>
  <c r="D85" i="4" a="1"/>
  <c r="D85" i="4" s="1"/>
  <c r="C85" i="4" a="1"/>
  <c r="C85" i="4" s="1"/>
  <c r="C76" i="4" a="1"/>
  <c r="C76" i="4" s="1"/>
  <c r="D76" i="4" a="1"/>
  <c r="D76" i="4" s="1"/>
  <c r="C68" i="4" a="1"/>
  <c r="C68" i="4" s="1"/>
  <c r="D68" i="4" a="1"/>
  <c r="D68" i="4" s="1"/>
  <c r="C116" i="4" a="1"/>
  <c r="C116" i="4" s="1"/>
  <c r="D116" i="4" a="1"/>
  <c r="D116" i="4" s="1"/>
  <c r="C112" i="4" a="1"/>
  <c r="C112" i="4" s="1"/>
  <c r="D112" i="4" a="1"/>
  <c r="D112" i="4" s="1"/>
  <c r="C108" i="4" a="1"/>
  <c r="C108" i="4" s="1"/>
  <c r="D108" i="4" a="1"/>
  <c r="D108" i="4" s="1"/>
  <c r="C104" i="4" a="1"/>
  <c r="C104" i="4" s="1"/>
  <c r="D104" i="4" a="1"/>
  <c r="D104" i="4" s="1"/>
  <c r="C100" i="4" a="1"/>
  <c r="C100" i="4" s="1"/>
  <c r="D100" i="4" a="1"/>
  <c r="D100" i="4" s="1"/>
  <c r="C96" i="4" a="1"/>
  <c r="C96" i="4" s="1"/>
  <c r="D96" i="4" a="1"/>
  <c r="D96" i="4" s="1"/>
  <c r="C92" i="4" a="1"/>
  <c r="C92" i="4" s="1"/>
  <c r="D92" i="4" a="1"/>
  <c r="D92" i="4" s="1"/>
  <c r="C88" i="4" a="1"/>
  <c r="C88" i="4" s="1"/>
  <c r="D88" i="4" a="1"/>
  <c r="D88" i="4" s="1"/>
  <c r="C84" i="4" a="1"/>
  <c r="C84" i="4" s="1"/>
  <c r="D84" i="4" a="1"/>
  <c r="D84" i="4" s="1"/>
  <c r="D79" i="4" a="1"/>
  <c r="D79" i="4" s="1"/>
  <c r="C79" i="4" a="1"/>
  <c r="C79" i="4" s="1"/>
  <c r="D75" i="4" a="1"/>
  <c r="D75" i="4" s="1"/>
  <c r="C75" i="4" a="1"/>
  <c r="C75" i="4" s="1"/>
  <c r="D71" i="4" a="1"/>
  <c r="D71" i="4" s="1"/>
  <c r="C71" i="4" a="1"/>
  <c r="C71" i="4" s="1"/>
  <c r="D67" i="4" a="1"/>
  <c r="D67" i="4" s="1"/>
  <c r="C67" i="4" a="1"/>
  <c r="C67" i="4" s="1"/>
  <c r="D63" i="4" a="1"/>
  <c r="D63" i="4" s="1"/>
  <c r="C63" i="4" a="1"/>
  <c r="C63" i="4" s="1"/>
  <c r="D114" i="4" a="1"/>
  <c r="D114" i="4" s="1"/>
  <c r="C114" i="4" a="1"/>
  <c r="C114" i="4" s="1"/>
  <c r="D106" i="4" a="1"/>
  <c r="D106" i="4" s="1"/>
  <c r="C106" i="4" a="1"/>
  <c r="C106" i="4" s="1"/>
  <c r="D102" i="4" a="1"/>
  <c r="D102" i="4" s="1"/>
  <c r="C102" i="4" a="1"/>
  <c r="C102" i="4" s="1"/>
  <c r="D94" i="4" a="1"/>
  <c r="D94" i="4" s="1"/>
  <c r="C94" i="4" a="1"/>
  <c r="C94" i="4" s="1"/>
  <c r="D82" i="4" a="1"/>
  <c r="D82" i="4" s="1"/>
  <c r="C82" i="4" a="1"/>
  <c r="C82" i="4" s="1"/>
  <c r="D73" i="4" a="1"/>
  <c r="D73" i="4" s="1"/>
  <c r="C73" i="4" a="1"/>
  <c r="C73" i="4" s="1"/>
  <c r="D65" i="4" a="1"/>
  <c r="D65" i="4" s="1"/>
  <c r="C65" i="4" a="1"/>
  <c r="C65" i="4" s="1"/>
  <c r="D113" i="4" a="1"/>
  <c r="D113" i="4" s="1"/>
  <c r="C113" i="4" a="1"/>
  <c r="C113" i="4" s="1"/>
  <c r="D105" i="4" a="1"/>
  <c r="D105" i="4" s="1"/>
  <c r="C105" i="4" a="1"/>
  <c r="C105" i="4" s="1"/>
  <c r="D97" i="4" a="1"/>
  <c r="D97" i="4" s="1"/>
  <c r="C97" i="4" a="1"/>
  <c r="C97" i="4" s="1"/>
  <c r="D89" i="4" a="1"/>
  <c r="D89" i="4" s="1"/>
  <c r="C89" i="4" a="1"/>
  <c r="C89" i="4" s="1"/>
  <c r="D81" i="4" a="1"/>
  <c r="D81" i="4" s="1"/>
  <c r="C81" i="4" a="1"/>
  <c r="C81" i="4" s="1"/>
  <c r="C72" i="4" a="1"/>
  <c r="C72" i="4" s="1"/>
  <c r="D72" i="4" a="1"/>
  <c r="D72" i="4" s="1"/>
  <c r="C64" i="4" a="1"/>
  <c r="C64" i="4" s="1"/>
  <c r="D64" i="4" a="1"/>
  <c r="D64" i="4" s="1"/>
  <c r="D115" i="4" a="1"/>
  <c r="D115" i="4" s="1"/>
  <c r="C115" i="4" a="1"/>
  <c r="C115" i="4" s="1"/>
  <c r="C111" i="4" a="1"/>
  <c r="C111" i="4" s="1"/>
  <c r="D111" i="4" a="1"/>
  <c r="D111" i="4" s="1"/>
  <c r="D107" i="4" a="1"/>
  <c r="D107" i="4" s="1"/>
  <c r="C107" i="4" a="1"/>
  <c r="C107" i="4" s="1"/>
  <c r="D103" i="4" a="1"/>
  <c r="D103" i="4" s="1"/>
  <c r="C103" i="4" a="1"/>
  <c r="C103" i="4" s="1"/>
  <c r="D99" i="4" a="1"/>
  <c r="D99" i="4" s="1"/>
  <c r="C99" i="4" a="1"/>
  <c r="C99" i="4" s="1"/>
  <c r="D95" i="4" a="1"/>
  <c r="D95" i="4" s="1"/>
  <c r="C95" i="4" a="1"/>
  <c r="C95" i="4" s="1"/>
  <c r="D91" i="4" a="1"/>
  <c r="D91" i="4" s="1"/>
  <c r="C91" i="4" a="1"/>
  <c r="C91" i="4" s="1"/>
  <c r="D87" i="4" a="1"/>
  <c r="D87" i="4" s="1"/>
  <c r="C87" i="4" a="1"/>
  <c r="C87" i="4" s="1"/>
  <c r="D83" i="4" a="1"/>
  <c r="D83" i="4" s="1"/>
  <c r="C83" i="4" a="1"/>
  <c r="C83" i="4" s="1"/>
  <c r="D78" i="4" a="1"/>
  <c r="D78" i="4" s="1"/>
  <c r="C78" i="4" a="1"/>
  <c r="C78" i="4" s="1"/>
  <c r="D74" i="4" a="1"/>
  <c r="D74" i="4" s="1"/>
  <c r="C74" i="4" a="1"/>
  <c r="C74" i="4" s="1"/>
  <c r="D70" i="4" a="1"/>
  <c r="D70" i="4" s="1"/>
  <c r="C70" i="4" a="1"/>
  <c r="C70" i="4" s="1"/>
  <c r="D66" i="4" a="1"/>
  <c r="D66" i="4" s="1"/>
  <c r="C66" i="4" a="1"/>
  <c r="C66" i="4" s="1"/>
  <c r="D62" i="4" a="1"/>
  <c r="D62" i="4" s="1"/>
  <c r="C62" i="4" a="1"/>
  <c r="C62" i="4" s="1"/>
  <c r="F4" i="28"/>
  <c r="F4" i="26"/>
  <c r="N2" i="24" l="1"/>
  <c r="G2" i="7" l="1"/>
  <c r="E2" i="17" l="1" a="1"/>
  <c r="E2" i="17" s="1"/>
  <c r="D2" i="17" a="1"/>
  <c r="D2" i="17" s="1"/>
  <c r="E2" i="16" a="1"/>
  <c r="E2" i="16" s="1"/>
  <c r="D2" i="16" a="1"/>
  <c r="D2" i="16" s="1"/>
  <c r="F2" i="16" l="1"/>
  <c r="F2" i="17"/>
  <c r="I7" i="3"/>
  <c r="N1" i="25" l="1"/>
  <c r="N1" i="24" l="1"/>
  <c r="AG1" i="7" l="1"/>
  <c r="N1" i="17" l="1"/>
  <c r="K2" i="7" l="1"/>
  <c r="AK1" i="7"/>
  <c r="AJ1" i="7"/>
  <c r="AI1" i="7"/>
  <c r="AH1" i="7"/>
  <c r="N1" i="16" l="1"/>
  <c r="I2" i="7"/>
  <c r="B156" i="4" l="1"/>
  <c r="B119" i="4"/>
  <c r="F150" i="15"/>
  <c r="A121" i="4"/>
  <c r="A122" i="4"/>
  <c r="A123" i="4"/>
  <c r="F25" i="15" l="1"/>
  <c r="A32" i="4" s="1"/>
  <c r="F26" i="15"/>
  <c r="A33" i="4" s="1"/>
  <c r="F27" i="15"/>
  <c r="A34" i="4" s="1"/>
  <c r="F28" i="15"/>
  <c r="A35" i="4" s="1"/>
  <c r="F29" i="15"/>
  <c r="A36" i="4" s="1"/>
  <c r="F30" i="15"/>
  <c r="A37" i="4" s="1"/>
  <c r="F31" i="15"/>
  <c r="A38" i="4" s="1"/>
  <c r="F32" i="15"/>
  <c r="A39" i="4" s="1"/>
  <c r="F33" i="15"/>
  <c r="A40" i="4" s="1"/>
  <c r="F34" i="15"/>
  <c r="A41" i="4" s="1"/>
  <c r="F35" i="15"/>
  <c r="A42" i="4" s="1"/>
  <c r="F36" i="15"/>
  <c r="A43" i="4" s="1"/>
  <c r="F37" i="15"/>
  <c r="A44" i="4" s="1"/>
  <c r="F38" i="15"/>
  <c r="A45" i="4" s="1"/>
  <c r="F39" i="15"/>
  <c r="A46" i="4" s="1"/>
  <c r="F40" i="15"/>
  <c r="A47" i="4" s="1"/>
  <c r="F41" i="15"/>
  <c r="A48" i="4" s="1"/>
  <c r="F42" i="15"/>
  <c r="A49" i="4" s="1"/>
  <c r="F43" i="15"/>
  <c r="A50" i="4" s="1"/>
  <c r="F44" i="15"/>
  <c r="A51" i="4" s="1"/>
  <c r="F45" i="15"/>
  <c r="A52" i="4" s="1"/>
  <c r="F46" i="15"/>
  <c r="A53" i="4" s="1"/>
  <c r="F47" i="15"/>
  <c r="A54" i="4" s="1"/>
  <c r="F48" i="15"/>
  <c r="A55" i="4" s="1"/>
  <c r="F49" i="15"/>
  <c r="A56" i="4" s="1"/>
  <c r="F50" i="15"/>
  <c r="A57" i="4" s="1"/>
  <c r="F51" i="15"/>
  <c r="A58" i="4" s="1"/>
  <c r="F52" i="15"/>
  <c r="A59" i="4" s="1"/>
  <c r="F53" i="15"/>
  <c r="A60" i="4" s="1"/>
  <c r="F54" i="15"/>
  <c r="A61" i="4" s="1"/>
  <c r="F111" i="15"/>
  <c r="A118" i="4" s="1"/>
  <c r="C60" i="4" l="1" a="1"/>
  <c r="C60" i="4" s="1"/>
  <c r="D60" i="4" a="1"/>
  <c r="D60" i="4" s="1"/>
  <c r="C52" i="4" a="1"/>
  <c r="C52" i="4" s="1"/>
  <c r="D52" i="4" a="1"/>
  <c r="D52" i="4" s="1"/>
  <c r="C40" i="4" a="1"/>
  <c r="C40" i="4" s="1"/>
  <c r="D40" i="4" a="1"/>
  <c r="D40" i="4" s="1"/>
  <c r="C32" i="4" a="1"/>
  <c r="C32" i="4" s="1"/>
  <c r="D32" i="4" a="1"/>
  <c r="D32" i="4" s="1"/>
  <c r="D59" i="4" a="1"/>
  <c r="D59" i="4" s="1"/>
  <c r="C59" i="4" a="1"/>
  <c r="C59" i="4" s="1"/>
  <c r="D55" i="4" a="1"/>
  <c r="D55" i="4" s="1"/>
  <c r="C55" i="4" a="1"/>
  <c r="C55" i="4" s="1"/>
  <c r="D43" i="4" a="1"/>
  <c r="D43" i="4" s="1"/>
  <c r="C43" i="4" a="1"/>
  <c r="C43" i="4" s="1"/>
  <c r="D39" i="4" a="1"/>
  <c r="D39" i="4" s="1"/>
  <c r="C39" i="4" a="1"/>
  <c r="C39" i="4" s="1"/>
  <c r="D35" i="4" a="1"/>
  <c r="D35" i="4" s="1"/>
  <c r="C35" i="4" a="1"/>
  <c r="C35" i="4" s="1"/>
  <c r="C56" i="4" a="1"/>
  <c r="C56" i="4" s="1"/>
  <c r="D56" i="4" a="1"/>
  <c r="D56" i="4" s="1"/>
  <c r="C44" i="4" a="1"/>
  <c r="C44" i="4" s="1"/>
  <c r="D44" i="4" a="1"/>
  <c r="D44" i="4" s="1"/>
  <c r="C36" i="4" a="1"/>
  <c r="C36" i="4" s="1"/>
  <c r="D36" i="4" a="1"/>
  <c r="D36" i="4" s="1"/>
  <c r="D51" i="4" a="1"/>
  <c r="D51" i="4" s="1"/>
  <c r="C51" i="4" a="1"/>
  <c r="C51" i="4" s="1"/>
  <c r="C47" i="4" a="1"/>
  <c r="C47" i="4" s="1"/>
  <c r="D47" i="4" a="1"/>
  <c r="D47" i="4" s="1"/>
  <c r="C48" i="4" a="1"/>
  <c r="C48" i="4" s="1"/>
  <c r="D48" i="4" a="1"/>
  <c r="D48" i="4" s="1"/>
  <c r="D118" i="4" a="1"/>
  <c r="D118" i="4" s="1"/>
  <c r="C118" i="4" a="1"/>
  <c r="C118" i="4" s="1"/>
  <c r="D58" i="4" a="1"/>
  <c r="D58" i="4" s="1"/>
  <c r="C58" i="4" a="1"/>
  <c r="C58" i="4" s="1"/>
  <c r="D54" i="4" a="1"/>
  <c r="D54" i="4" s="1"/>
  <c r="C54" i="4" a="1"/>
  <c r="C54" i="4" s="1"/>
  <c r="D50" i="4" a="1"/>
  <c r="D50" i="4" s="1"/>
  <c r="C50" i="4" a="1"/>
  <c r="C50" i="4" s="1"/>
  <c r="D46" i="4" a="1"/>
  <c r="D46" i="4" s="1"/>
  <c r="C46" i="4" a="1"/>
  <c r="C46" i="4" s="1"/>
  <c r="D42" i="4" a="1"/>
  <c r="D42" i="4" s="1"/>
  <c r="C42" i="4" a="1"/>
  <c r="C42" i="4" s="1"/>
  <c r="D38" i="4" a="1"/>
  <c r="D38" i="4" s="1"/>
  <c r="C38" i="4" a="1"/>
  <c r="C38" i="4" s="1"/>
  <c r="D34" i="4" a="1"/>
  <c r="D34" i="4" s="1"/>
  <c r="C34" i="4" a="1"/>
  <c r="C34" i="4" s="1"/>
  <c r="D61" i="4" a="1"/>
  <c r="D61" i="4" s="1"/>
  <c r="C61" i="4" a="1"/>
  <c r="C61" i="4" s="1"/>
  <c r="D57" i="4" a="1"/>
  <c r="D57" i="4" s="1"/>
  <c r="C57" i="4" a="1"/>
  <c r="C57" i="4" s="1"/>
  <c r="D53" i="4" a="1"/>
  <c r="D53" i="4" s="1"/>
  <c r="C53" i="4" a="1"/>
  <c r="C53" i="4" s="1"/>
  <c r="D49" i="4" a="1"/>
  <c r="D49" i="4" s="1"/>
  <c r="C49" i="4" a="1"/>
  <c r="C49" i="4" s="1"/>
  <c r="D45" i="4" a="1"/>
  <c r="D45" i="4" s="1"/>
  <c r="C45" i="4" a="1"/>
  <c r="C45" i="4" s="1"/>
  <c r="D41" i="4" a="1"/>
  <c r="D41" i="4" s="1"/>
  <c r="C41" i="4" a="1"/>
  <c r="C41" i="4" s="1"/>
  <c r="D37" i="4" a="1"/>
  <c r="D37" i="4" s="1"/>
  <c r="C37" i="4" a="1"/>
  <c r="C37" i="4" s="1"/>
  <c r="D33" i="4" a="1"/>
  <c r="D33" i="4" s="1"/>
  <c r="C33" i="4" a="1"/>
  <c r="C33" i="4" s="1"/>
  <c r="E87" i="4"/>
  <c r="E73" i="4"/>
  <c r="D45" i="2"/>
  <c r="D46" i="2" s="1"/>
  <c r="C45" i="2"/>
  <c r="C47" i="2" s="1"/>
  <c r="F24" i="15"/>
  <c r="A31" i="4" s="1"/>
  <c r="F23" i="15"/>
  <c r="A30" i="4" s="1"/>
  <c r="B120" i="4"/>
  <c r="A156" i="4"/>
  <c r="F22" i="15"/>
  <c r="A29" i="4" s="1"/>
  <c r="A120" i="4"/>
  <c r="F112" i="15"/>
  <c r="A119" i="4" s="1"/>
  <c r="C118" i="5"/>
  <c r="C119" i="5" s="1"/>
  <c r="F34" i="4" l="1"/>
  <c r="D29" i="4" a="1"/>
  <c r="D29" i="4" s="1"/>
  <c r="C29" i="4" a="1"/>
  <c r="C29" i="4" s="1"/>
  <c r="D30" i="4" a="1"/>
  <c r="D30" i="4" s="1"/>
  <c r="C30" i="4" a="1"/>
  <c r="C30" i="4" s="1"/>
  <c r="D31" i="4" a="1"/>
  <c r="D31" i="4" s="1"/>
  <c r="C31" i="4" a="1"/>
  <c r="C31" i="4" s="1"/>
  <c r="E34" i="4"/>
  <c r="E99" i="4"/>
  <c r="E95" i="4"/>
  <c r="F43" i="4"/>
  <c r="E60" i="4"/>
  <c r="F40" i="4"/>
  <c r="E47" i="4"/>
  <c r="F42" i="4"/>
  <c r="F48" i="4"/>
  <c r="E56" i="4"/>
  <c r="E38" i="4"/>
  <c r="E39" i="4"/>
  <c r="E35" i="4"/>
  <c r="E100" i="4"/>
  <c r="E76" i="4"/>
  <c r="E57" i="4"/>
  <c r="F97" i="4"/>
  <c r="E113" i="4"/>
  <c r="F36" i="4"/>
  <c r="F52" i="4"/>
  <c r="E92" i="4"/>
  <c r="E64" i="4"/>
  <c r="E96" i="4"/>
  <c r="E41" i="4"/>
  <c r="E91" i="4"/>
  <c r="F83" i="4"/>
  <c r="E86" i="4"/>
  <c r="F46" i="4"/>
  <c r="E93" i="4"/>
  <c r="E72" i="4"/>
  <c r="E88" i="4"/>
  <c r="F49" i="4"/>
  <c r="E32" i="4"/>
  <c r="F79" i="4"/>
  <c r="E33" i="4"/>
  <c r="E44" i="4"/>
  <c r="E68" i="4"/>
  <c r="F84" i="4"/>
  <c r="F45" i="4"/>
  <c r="E80" i="4"/>
  <c r="F96" i="4"/>
  <c r="F100" i="4"/>
  <c r="F95" i="4"/>
  <c r="F99" i="4"/>
  <c r="E84" i="4"/>
  <c r="E46" i="4"/>
  <c r="F64" i="4"/>
  <c r="F33" i="4"/>
  <c r="E79" i="4"/>
  <c r="F72" i="4"/>
  <c r="E45" i="4"/>
  <c r="F44" i="4"/>
  <c r="F80" i="4"/>
  <c r="F68" i="4"/>
  <c r="E52" i="4"/>
  <c r="F87" i="4"/>
  <c r="E49" i="4"/>
  <c r="F35" i="4"/>
  <c r="F113" i="4"/>
  <c r="F88" i="4"/>
  <c r="E36" i="4"/>
  <c r="D118" i="5"/>
  <c r="D120" i="5" s="1"/>
  <c r="H121" i="5" s="1"/>
  <c r="D48" i="2"/>
  <c r="F91" i="4"/>
  <c r="C48" i="2"/>
  <c r="F92" i="4"/>
  <c r="F77" i="4"/>
  <c r="E77" i="4"/>
  <c r="E62" i="4"/>
  <c r="F62" i="4"/>
  <c r="E70" i="4"/>
  <c r="F70" i="4"/>
  <c r="E78" i="4"/>
  <c r="F78" i="4"/>
  <c r="F98" i="4"/>
  <c r="E98" i="4"/>
  <c r="F51" i="4"/>
  <c r="E51" i="4"/>
  <c r="E63" i="4"/>
  <c r="F63" i="4"/>
  <c r="F71" i="4"/>
  <c r="E71" i="4"/>
  <c r="F57" i="4"/>
  <c r="E97" i="4"/>
  <c r="F32" i="4"/>
  <c r="E112" i="4"/>
  <c r="F112" i="4"/>
  <c r="F41" i="4"/>
  <c r="E37" i="4"/>
  <c r="F37" i="4"/>
  <c r="E61" i="4"/>
  <c r="F61" i="4"/>
  <c r="F85" i="4"/>
  <c r="E85" i="4"/>
  <c r="E117" i="4"/>
  <c r="F117" i="4"/>
  <c r="F65" i="4"/>
  <c r="E65" i="4"/>
  <c r="F73" i="4"/>
  <c r="E50" i="4"/>
  <c r="F50" i="4"/>
  <c r="F76" i="4"/>
  <c r="E59" i="4"/>
  <c r="F59" i="4"/>
  <c r="F75" i="4"/>
  <c r="E75" i="4"/>
  <c r="F86" i="4"/>
  <c r="F89" i="4"/>
  <c r="E89" i="4"/>
  <c r="E110" i="4"/>
  <c r="F110" i="4"/>
  <c r="F58" i="4"/>
  <c r="E58" i="4"/>
  <c r="F66" i="4"/>
  <c r="E66" i="4"/>
  <c r="F74" i="4"/>
  <c r="E74" i="4"/>
  <c r="E82" i="4"/>
  <c r="F82" i="4"/>
  <c r="F94" i="4"/>
  <c r="E94" i="4"/>
  <c r="F93" i="4"/>
  <c r="E67" i="4"/>
  <c r="F67" i="4"/>
  <c r="E53" i="4"/>
  <c r="F53" i="4"/>
  <c r="E69" i="4"/>
  <c r="F69" i="4"/>
  <c r="E81" i="4"/>
  <c r="F81" i="4"/>
  <c r="E54" i="4"/>
  <c r="F54" i="4"/>
  <c r="E90" i="4"/>
  <c r="F90" i="4"/>
  <c r="E111" i="4"/>
  <c r="F111" i="4"/>
  <c r="E55" i="4"/>
  <c r="F55" i="4"/>
  <c r="F39" i="4"/>
  <c r="E83" i="4"/>
  <c r="C51" i="2"/>
  <c r="F6" i="15"/>
  <c r="A13" i="4" s="1"/>
  <c r="F2" i="15"/>
  <c r="A9" i="4" s="1"/>
  <c r="F3" i="15"/>
  <c r="A10" i="4" s="1"/>
  <c r="F4" i="15"/>
  <c r="A11" i="4" s="1"/>
  <c r="F5" i="15"/>
  <c r="A12" i="4" s="1"/>
  <c r="F7" i="15"/>
  <c r="A14" i="4" s="1"/>
  <c r="F8" i="15"/>
  <c r="A15" i="4" s="1"/>
  <c r="F9" i="15"/>
  <c r="A16" i="4" s="1"/>
  <c r="F10" i="15"/>
  <c r="A17" i="4" s="1"/>
  <c r="F11" i="15"/>
  <c r="A18" i="4" s="1"/>
  <c r="F12" i="15"/>
  <c r="A19" i="4" s="1"/>
  <c r="F13" i="15"/>
  <c r="A20" i="4" s="1"/>
  <c r="F14" i="15"/>
  <c r="A21" i="4" s="1"/>
  <c r="F15" i="15"/>
  <c r="A22" i="4" s="1"/>
  <c r="F16" i="15"/>
  <c r="A23" i="4" s="1"/>
  <c r="F17" i="15"/>
  <c r="A24" i="4" s="1"/>
  <c r="F18" i="15"/>
  <c r="A25" i="4" s="1"/>
  <c r="F19" i="15"/>
  <c r="A26" i="4" s="1"/>
  <c r="F20" i="15"/>
  <c r="A27" i="4" s="1"/>
  <c r="F21" i="15"/>
  <c r="A28" i="4" s="1"/>
  <c r="C28" i="4" l="1" a="1"/>
  <c r="C28" i="4" s="1"/>
  <c r="D28" i="4" a="1"/>
  <c r="D28" i="4" s="1"/>
  <c r="D27" i="4" a="1"/>
  <c r="D27" i="4" s="1"/>
  <c r="C27" i="4" a="1"/>
  <c r="C27" i="4" s="1"/>
  <c r="D23" i="4" a="1"/>
  <c r="D23" i="4" s="1"/>
  <c r="C23" i="4" a="1"/>
  <c r="C23" i="4" s="1"/>
  <c r="C24" i="4" a="1"/>
  <c r="C24" i="4" s="1"/>
  <c r="D24" i="4" a="1"/>
  <c r="D24" i="4" s="1"/>
  <c r="C26" i="4" a="1"/>
  <c r="C26" i="4" s="1"/>
  <c r="D26" i="4" a="1"/>
  <c r="D26" i="4" s="1"/>
  <c r="C20" i="4" a="1"/>
  <c r="C20" i="4" s="1"/>
  <c r="D20" i="4" a="1"/>
  <c r="D20" i="4" s="1"/>
  <c r="D22" i="4" a="1"/>
  <c r="D22" i="4" s="1"/>
  <c r="C22" i="4" a="1"/>
  <c r="C22" i="4" s="1"/>
  <c r="D25" i="4" a="1"/>
  <c r="D25" i="4" s="1"/>
  <c r="C25" i="4" a="1"/>
  <c r="C25" i="4" s="1"/>
  <c r="D21" i="4" a="1"/>
  <c r="D21" i="4" s="1"/>
  <c r="C21" i="4" a="1"/>
  <c r="C21" i="4" s="1"/>
  <c r="E43" i="4"/>
  <c r="F56" i="4"/>
  <c r="E40" i="4"/>
  <c r="E48" i="4"/>
  <c r="F60" i="4"/>
  <c r="F47" i="4"/>
  <c r="F38" i="4"/>
  <c r="E42" i="4"/>
  <c r="E30" i="4"/>
  <c r="F30" i="4"/>
  <c r="F31" i="4"/>
  <c r="E31" i="4"/>
  <c r="F29" i="4"/>
  <c r="E29" i="4"/>
  <c r="E118" i="4"/>
  <c r="F118" i="4"/>
  <c r="F115" i="4"/>
  <c r="E115" i="4"/>
  <c r="F23" i="4" l="1"/>
  <c r="E27" i="4"/>
  <c r="F22" i="4"/>
  <c r="F24" i="4"/>
  <c r="E24" i="4"/>
  <c r="F21" i="4"/>
  <c r="E21" i="4"/>
  <c r="E22" i="4"/>
  <c r="E23" i="4"/>
  <c r="F27" i="4"/>
  <c r="F20" i="4"/>
  <c r="E20" i="4"/>
  <c r="F28" i="4"/>
  <c r="E28" i="4"/>
  <c r="E26" i="4"/>
  <c r="F26" i="4"/>
  <c r="E25" i="4"/>
  <c r="F25" i="4"/>
  <c r="E116" i="4"/>
  <c r="F116" i="4"/>
  <c r="B9" i="4"/>
  <c r="G3" i="15"/>
  <c r="G2" i="15"/>
  <c r="D15" i="4" l="1" a="1"/>
  <c r="D15" i="4" s="1"/>
  <c r="C15" i="4" a="1"/>
  <c r="C15" i="4" s="1"/>
  <c r="D155" i="4" a="1"/>
  <c r="D155" i="4" s="1"/>
  <c r="C155" i="4" a="1"/>
  <c r="C155" i="4" s="1"/>
  <c r="D143" i="4" a="1"/>
  <c r="D143" i="4" s="1"/>
  <c r="C143" i="4" a="1"/>
  <c r="C143" i="4" s="1"/>
  <c r="D131" i="4" a="1"/>
  <c r="D131" i="4" s="1"/>
  <c r="C131" i="4" a="1"/>
  <c r="C131" i="4" s="1"/>
  <c r="D125" i="4" a="1"/>
  <c r="D125" i="4" s="1"/>
  <c r="C125" i="4" a="1"/>
  <c r="C125" i="4" s="1"/>
  <c r="D156" i="4" a="1"/>
  <c r="D156" i="4" s="1"/>
  <c r="C156" i="4" a="1"/>
  <c r="C156" i="4" s="1"/>
  <c r="D154" i="4" a="1"/>
  <c r="D154" i="4" s="1"/>
  <c r="C154" i="4" a="1"/>
  <c r="C154" i="4" s="1"/>
  <c r="D150" i="4" a="1"/>
  <c r="D150" i="4" s="1"/>
  <c r="C150" i="4" a="1"/>
  <c r="C150" i="4" s="1"/>
  <c r="D146" i="4" a="1"/>
  <c r="D146" i="4" s="1"/>
  <c r="C146" i="4" a="1"/>
  <c r="C146" i="4" s="1"/>
  <c r="D142" i="4" a="1"/>
  <c r="D142" i="4" s="1"/>
  <c r="C142" i="4" a="1"/>
  <c r="C142" i="4" s="1"/>
  <c r="D138" i="4" a="1"/>
  <c r="D138" i="4" s="1"/>
  <c r="C138" i="4" a="1"/>
  <c r="C138" i="4" s="1"/>
  <c r="D134" i="4" a="1"/>
  <c r="D134" i="4" s="1"/>
  <c r="C134" i="4" a="1"/>
  <c r="C134" i="4" s="1"/>
  <c r="D130" i="4" a="1"/>
  <c r="D130" i="4" s="1"/>
  <c r="C130" i="4" a="1"/>
  <c r="C130" i="4" s="1"/>
  <c r="D126" i="4" a="1"/>
  <c r="D126" i="4" s="1"/>
  <c r="C126" i="4" a="1"/>
  <c r="C126" i="4" s="1"/>
  <c r="D122" i="4" a="1"/>
  <c r="D122" i="4" s="1"/>
  <c r="C122" i="4" a="1"/>
  <c r="C122" i="4" s="1"/>
  <c r="D11" i="4" a="1"/>
  <c r="D11" i="4" s="1"/>
  <c r="C11" i="4" a="1"/>
  <c r="C11" i="4" s="1"/>
  <c r="D17" i="4" a="1"/>
  <c r="D17" i="4" s="1"/>
  <c r="C17" i="4" a="1"/>
  <c r="C17" i="4" s="1"/>
  <c r="D147" i="4" a="1"/>
  <c r="D147" i="4" s="1"/>
  <c r="C147" i="4" a="1"/>
  <c r="C147" i="4" s="1"/>
  <c r="D135" i="4" a="1"/>
  <c r="D135" i="4" s="1"/>
  <c r="C135" i="4" a="1"/>
  <c r="C135" i="4" s="1"/>
  <c r="D10" i="4" a="1"/>
  <c r="D10" i="4" s="1"/>
  <c r="C10" i="4" a="1"/>
  <c r="C10" i="4" s="1"/>
  <c r="D14" i="4" a="1"/>
  <c r="D14" i="4" s="1"/>
  <c r="C14" i="4" a="1"/>
  <c r="C14" i="4" s="1"/>
  <c r="D16" i="4" a="1"/>
  <c r="D16" i="4" s="1"/>
  <c r="C16" i="4" a="1"/>
  <c r="C16" i="4" s="1"/>
  <c r="D18" i="4" a="1"/>
  <c r="D18" i="4" s="1"/>
  <c r="C18" i="4" a="1"/>
  <c r="C18" i="4" s="1"/>
  <c r="D153" i="4" a="1"/>
  <c r="D153" i="4" s="1"/>
  <c r="C153" i="4" a="1"/>
  <c r="C153" i="4" s="1"/>
  <c r="D149" i="4" a="1"/>
  <c r="D149" i="4" s="1"/>
  <c r="C149" i="4" a="1"/>
  <c r="C149" i="4" s="1"/>
  <c r="D145" i="4" a="1"/>
  <c r="D145" i="4" s="1"/>
  <c r="C145" i="4" a="1"/>
  <c r="C145" i="4" s="1"/>
  <c r="D141" i="4" a="1"/>
  <c r="D141" i="4" s="1"/>
  <c r="C141" i="4" a="1"/>
  <c r="C141" i="4" s="1"/>
  <c r="D137" i="4" a="1"/>
  <c r="D137" i="4" s="1"/>
  <c r="C137" i="4" a="1"/>
  <c r="C137" i="4" s="1"/>
  <c r="D133" i="4" a="1"/>
  <c r="D133" i="4" s="1"/>
  <c r="C133" i="4" a="1"/>
  <c r="C133" i="4" s="1"/>
  <c r="D129" i="4" a="1"/>
  <c r="D129" i="4" s="1"/>
  <c r="C129" i="4" a="1"/>
  <c r="C129" i="4" s="1"/>
  <c r="D119" i="4" a="1"/>
  <c r="D119" i="4" s="1"/>
  <c r="C119" i="4" a="1"/>
  <c r="C119" i="4" s="1"/>
  <c r="D123" i="4" a="1"/>
  <c r="D123" i="4" s="1"/>
  <c r="C123" i="4" a="1"/>
  <c r="C123" i="4" s="1"/>
  <c r="D13" i="4" a="1"/>
  <c r="D13" i="4" s="1"/>
  <c r="C13" i="4" a="1"/>
  <c r="C13" i="4" s="1"/>
  <c r="D19" i="4" a="1"/>
  <c r="D19" i="4" s="1"/>
  <c r="C19" i="4" a="1"/>
  <c r="C19" i="4" s="1"/>
  <c r="D151" i="4" a="1"/>
  <c r="D151" i="4" s="1"/>
  <c r="C151" i="4" a="1"/>
  <c r="C151" i="4" s="1"/>
  <c r="D139" i="4" a="1"/>
  <c r="D139" i="4" s="1"/>
  <c r="C139" i="4" a="1"/>
  <c r="C139" i="4" s="1"/>
  <c r="D127" i="4" a="1"/>
  <c r="D127" i="4" s="1"/>
  <c r="C127" i="4" a="1"/>
  <c r="C127" i="4" s="1"/>
  <c r="D121" i="4" a="1"/>
  <c r="D121" i="4" s="1"/>
  <c r="C121" i="4" a="1"/>
  <c r="C121" i="4" s="1"/>
  <c r="D12" i="4" a="1"/>
  <c r="D12" i="4" s="1"/>
  <c r="C12" i="4" a="1"/>
  <c r="C12" i="4" s="1"/>
  <c r="D152" i="4" a="1"/>
  <c r="D152" i="4" s="1"/>
  <c r="C152" i="4" a="1"/>
  <c r="C152" i="4" s="1"/>
  <c r="D148" i="4" a="1"/>
  <c r="D148" i="4" s="1"/>
  <c r="C148" i="4" a="1"/>
  <c r="C148" i="4" s="1"/>
  <c r="D144" i="4" a="1"/>
  <c r="D144" i="4" s="1"/>
  <c r="C144" i="4" a="1"/>
  <c r="C144" i="4" s="1"/>
  <c r="D140" i="4" a="1"/>
  <c r="D140" i="4" s="1"/>
  <c r="C140" i="4" a="1"/>
  <c r="C140" i="4" s="1"/>
  <c r="D136" i="4" a="1"/>
  <c r="D136" i="4" s="1"/>
  <c r="C136" i="4" a="1"/>
  <c r="C136" i="4" s="1"/>
  <c r="D132" i="4" a="1"/>
  <c r="D132" i="4" s="1"/>
  <c r="C132" i="4" a="1"/>
  <c r="C132" i="4" s="1"/>
  <c r="D128" i="4" a="1"/>
  <c r="D128" i="4" s="1"/>
  <c r="C128" i="4" a="1"/>
  <c r="C128" i="4" s="1"/>
  <c r="D120" i="4" a="1"/>
  <c r="D120" i="4" s="1"/>
  <c r="C120" i="4" a="1"/>
  <c r="C120" i="4" s="1"/>
  <c r="D124" i="4" a="1"/>
  <c r="D124" i="4" s="1"/>
  <c r="C124" i="4" a="1"/>
  <c r="C124" i="4" s="1"/>
  <c r="D51" i="2" l="1"/>
  <c r="AE13" i="12" l="1"/>
  <c r="AE12" i="12"/>
  <c r="AE11" i="12"/>
  <c r="D2" i="14" l="1"/>
  <c r="AD58" i="14"/>
  <c r="AC58" i="14"/>
  <c r="F22" i="14"/>
  <c r="E22" i="14"/>
  <c r="AA6" i="14"/>
  <c r="AE5" i="14"/>
  <c r="AE4" i="14"/>
  <c r="AA3" i="14"/>
  <c r="D2" i="13"/>
  <c r="AD57" i="13"/>
  <c r="AC57" i="13"/>
  <c r="F21" i="13"/>
  <c r="E21" i="13"/>
  <c r="AA6" i="13"/>
  <c r="AE5" i="13"/>
  <c r="AE4" i="13"/>
  <c r="AA3" i="13"/>
  <c r="AE9" i="12"/>
  <c r="AD28" i="12"/>
  <c r="AC28" i="12"/>
  <c r="F21" i="12"/>
  <c r="E21" i="12"/>
  <c r="AA11" i="12"/>
  <c r="AE10" i="12"/>
  <c r="AE3" i="12"/>
  <c r="F23" i="14" l="1"/>
  <c r="G22" i="14" s="1"/>
  <c r="AA2" i="14" s="1"/>
  <c r="F22" i="13"/>
  <c r="G21" i="13" s="1"/>
  <c r="AA2" i="13" s="1"/>
  <c r="F22" i="12"/>
  <c r="G21" i="12" s="1"/>
  <c r="AA1" i="12" s="1"/>
  <c r="AD28" i="10"/>
  <c r="AC28" i="10"/>
  <c r="F21" i="10"/>
  <c r="E21" i="10"/>
  <c r="AA6" i="10"/>
  <c r="AE5" i="10"/>
  <c r="AE4" i="10"/>
  <c r="AA3" i="10"/>
  <c r="F22" i="10" l="1"/>
  <c r="G21" i="10" s="1"/>
  <c r="AA2" i="10" s="1"/>
  <c r="AE4" i="8"/>
  <c r="AC31" i="8"/>
  <c r="AD31" i="8"/>
  <c r="AA6" i="8"/>
  <c r="AE5" i="8"/>
  <c r="AA3" i="8"/>
  <c r="E24" i="8"/>
  <c r="F24" i="8"/>
  <c r="F25" i="8" l="1"/>
  <c r="G24" i="8" l="1"/>
  <c r="AA2" i="8" s="1"/>
  <c r="D157" i="4" l="1"/>
  <c r="E10" i="4"/>
  <c r="C157" i="4"/>
  <c r="E13" i="4"/>
  <c r="E11" i="4"/>
  <c r="E156" i="4"/>
  <c r="F10" i="4"/>
  <c r="F155" i="4"/>
  <c r="E155" i="4"/>
  <c r="F154" i="4"/>
  <c r="E154" i="4"/>
  <c r="F153" i="4"/>
  <c r="E153" i="4"/>
  <c r="F152" i="4"/>
  <c r="E152" i="4"/>
  <c r="F151" i="4"/>
  <c r="E151" i="4"/>
  <c r="F150" i="4"/>
  <c r="E150" i="4"/>
  <c r="F149" i="4"/>
  <c r="E149" i="4"/>
  <c r="F148" i="4"/>
  <c r="E148" i="4"/>
  <c r="F147" i="4"/>
  <c r="E147" i="4"/>
  <c r="F146" i="4"/>
  <c r="E146" i="4"/>
  <c r="F145" i="4"/>
  <c r="E145" i="4"/>
  <c r="F144" i="4"/>
  <c r="E144" i="4"/>
  <c r="F143" i="4"/>
  <c r="E143" i="4"/>
  <c r="F142" i="4"/>
  <c r="E142" i="4"/>
  <c r="F141" i="4"/>
  <c r="E141" i="4"/>
  <c r="F140" i="4"/>
  <c r="E140" i="4"/>
  <c r="F139" i="4"/>
  <c r="E139" i="4"/>
  <c r="F138" i="4"/>
  <c r="E138" i="4"/>
  <c r="F137" i="4"/>
  <c r="E137" i="4"/>
  <c r="F136" i="4"/>
  <c r="E136" i="4"/>
  <c r="F135" i="4"/>
  <c r="E135" i="4"/>
  <c r="F134" i="4"/>
  <c r="E134" i="4"/>
  <c r="F133" i="4"/>
  <c r="E133" i="4"/>
  <c r="F132" i="4"/>
  <c r="E132" i="4"/>
  <c r="F131" i="4"/>
  <c r="E131" i="4"/>
  <c r="F130" i="4"/>
  <c r="E130" i="4"/>
  <c r="F129" i="4"/>
  <c r="E129" i="4"/>
  <c r="F128" i="4"/>
  <c r="E128" i="4"/>
  <c r="F127" i="4"/>
  <c r="E127" i="4"/>
  <c r="F126" i="4"/>
  <c r="E126" i="4"/>
  <c r="F125" i="4"/>
  <c r="E125" i="4"/>
  <c r="F124" i="4"/>
  <c r="E124" i="4"/>
  <c r="F123" i="4"/>
  <c r="E123" i="4"/>
  <c r="F122" i="4"/>
  <c r="E122" i="4"/>
  <c r="F121" i="4"/>
  <c r="E121" i="4"/>
  <c r="F120" i="4"/>
  <c r="E120" i="4"/>
  <c r="F119" i="4"/>
  <c r="E119" i="4"/>
  <c r="F114" i="4"/>
  <c r="E114" i="4"/>
  <c r="F109" i="4"/>
  <c r="E109" i="4"/>
  <c r="F108" i="4"/>
  <c r="E108" i="4"/>
  <c r="F107" i="4"/>
  <c r="E107" i="4"/>
  <c r="F106" i="4"/>
  <c r="E106" i="4"/>
  <c r="F105" i="4"/>
  <c r="E105" i="4"/>
  <c r="F104" i="4"/>
  <c r="E104" i="4"/>
  <c r="F103" i="4"/>
  <c r="E103" i="4"/>
  <c r="F102" i="4"/>
  <c r="E102" i="4"/>
  <c r="F101" i="4"/>
  <c r="E101" i="4"/>
  <c r="F19" i="4"/>
  <c r="E19" i="4"/>
  <c r="F18" i="4"/>
  <c r="E18" i="4"/>
  <c r="F17" i="4"/>
  <c r="E17" i="4"/>
  <c r="F16" i="4"/>
  <c r="E16" i="4"/>
  <c r="F15" i="4"/>
  <c r="E15" i="4"/>
  <c r="F14" i="4"/>
  <c r="E14" i="4"/>
  <c r="F156" i="4"/>
  <c r="F13" i="4"/>
  <c r="F12" i="4"/>
  <c r="F11" i="4"/>
  <c r="E12" i="4"/>
  <c r="C159" i="4" l="1"/>
  <c r="D158" i="4"/>
  <c r="F157" i="4"/>
  <c r="E157" i="4"/>
  <c r="B5" i="5"/>
  <c r="B5" i="2"/>
  <c r="E159" i="4" l="1"/>
  <c r="B5" i="4"/>
  <c r="B2" i="3"/>
  <c r="D49" i="2" l="1"/>
  <c r="C49" i="2"/>
</calcChain>
</file>

<file path=xl/sharedStrings.xml><?xml version="1.0" encoding="utf-8"?>
<sst xmlns="http://schemas.openxmlformats.org/spreadsheetml/2006/main" count="1380" uniqueCount="480">
  <si>
    <t>FECHA</t>
  </si>
  <si>
    <t>CODIGO</t>
  </si>
  <si>
    <t>DESCRIPCION</t>
  </si>
  <si>
    <t>CUENTAS</t>
  </si>
  <si>
    <t>DEBE</t>
  </si>
  <si>
    <t>HABER</t>
  </si>
  <si>
    <t>FECHA:</t>
  </si>
  <si>
    <t>CUENTA:</t>
  </si>
  <si>
    <t>MAYOR GENERAL</t>
  </si>
  <si>
    <t>SALDOS</t>
  </si>
  <si>
    <t>DEBITOS</t>
  </si>
  <si>
    <t>CREDITOS</t>
  </si>
  <si>
    <t>DEUDOR</t>
  </si>
  <si>
    <t>ACREEDOR</t>
  </si>
  <si>
    <t>MOVIMIENTOS</t>
  </si>
  <si>
    <t>BALANCE DE COMPROBACION</t>
  </si>
  <si>
    <t xml:space="preserve">FECHA: </t>
  </si>
  <si>
    <t>ACTIVO</t>
  </si>
  <si>
    <t>CAJA GENERAL</t>
  </si>
  <si>
    <t>SUMAS TOTALES</t>
  </si>
  <si>
    <t>BALANCE DE RESULTADO</t>
  </si>
  <si>
    <t>AL</t>
  </si>
  <si>
    <t xml:space="preserve">DEBE </t>
  </si>
  <si>
    <t>TOTAL INGRESOS</t>
  </si>
  <si>
    <t>TOTAL EGRESOS</t>
  </si>
  <si>
    <t>UTILIDAD O PERDIDA DEL EJERCICIO</t>
  </si>
  <si>
    <t>SUMAS IGUALES</t>
  </si>
  <si>
    <t>BALANCE GENERAL</t>
  </si>
  <si>
    <t xml:space="preserve">TOTAL ACTIVO </t>
  </si>
  <si>
    <t>TOTAL PASIVO + CAPITAL</t>
  </si>
  <si>
    <t>ASIENTO DE DIARIO</t>
  </si>
  <si>
    <t>DETALLE</t>
  </si>
  <si>
    <t>CONCEPTO:</t>
  </si>
  <si>
    <t>Nº ASIENTO:</t>
  </si>
  <si>
    <t>NOTAS:</t>
  </si>
  <si>
    <t>TOTAL</t>
  </si>
  <si>
    <t>ASI-</t>
  </si>
  <si>
    <t>ASI Nº</t>
  </si>
  <si>
    <t>ING Nº</t>
  </si>
  <si>
    <t>EGR Nº</t>
  </si>
  <si>
    <t>ND Nº</t>
  </si>
  <si>
    <t>NC Nº</t>
  </si>
  <si>
    <t>DETALLES</t>
  </si>
  <si>
    <t>REVISADO POR</t>
  </si>
  <si>
    <t>AUTORIZADO POR</t>
  </si>
  <si>
    <t xml:space="preserve">            ELABORADO POR</t>
  </si>
  <si>
    <t>COMPROBANTE DE INGRESO</t>
  </si>
  <si>
    <t>CIN-</t>
  </si>
  <si>
    <t>INGRESO Nº</t>
  </si>
  <si>
    <t>CIN Nº</t>
  </si>
  <si>
    <t>COMPROBANTE DE EGRESO</t>
  </si>
  <si>
    <t>CEG-</t>
  </si>
  <si>
    <t>EGRESO Nº:</t>
  </si>
  <si>
    <t>BENEFECIARIO:</t>
  </si>
  <si>
    <t>CUENTA Nº</t>
  </si>
  <si>
    <t>CHEQUE Nº</t>
  </si>
  <si>
    <t>SUMAN</t>
  </si>
  <si>
    <t>BENEFICIARIO:</t>
  </si>
  <si>
    <t>CUENTA Nº:</t>
  </si>
  <si>
    <t>CEG Nº</t>
  </si>
  <si>
    <t>NOTA DE DEBITO</t>
  </si>
  <si>
    <t>N_D</t>
  </si>
  <si>
    <t>NOTA  DEBIT. Nº</t>
  </si>
  <si>
    <t>N_D Nº</t>
  </si>
  <si>
    <t>NOTA DE CREDITO</t>
  </si>
  <si>
    <t>N_C</t>
  </si>
  <si>
    <t>NOTA  CREDIT. Nº</t>
  </si>
  <si>
    <t>N_C Nº</t>
  </si>
  <si>
    <t>CONTABILIZAR</t>
  </si>
  <si>
    <t>REPORTES</t>
  </si>
  <si>
    <t>CONFIGURACIONES</t>
  </si>
  <si>
    <t>SUMA</t>
  </si>
  <si>
    <t>NOMBRE DE LA EMPRESA X</t>
  </si>
  <si>
    <t>PESTAÑA DE HOJAS</t>
  </si>
  <si>
    <t>ANULADO</t>
  </si>
  <si>
    <t>N1</t>
  </si>
  <si>
    <t>N2</t>
  </si>
  <si>
    <t>N3</t>
  </si>
  <si>
    <t>N4</t>
  </si>
  <si>
    <t>N5</t>
  </si>
  <si>
    <t>CODIGOD</t>
  </si>
  <si>
    <t>.001</t>
  </si>
  <si>
    <t>.002</t>
  </si>
  <si>
    <t>0</t>
  </si>
  <si>
    <t>1111.001</t>
  </si>
  <si>
    <t>1112.001</t>
  </si>
  <si>
    <t>1121.001</t>
  </si>
  <si>
    <t>1121.002</t>
  </si>
  <si>
    <t>PLAND</t>
  </si>
  <si>
    <t>.003</t>
  </si>
  <si>
    <t>.004</t>
  </si>
  <si>
    <t>CLIENTE</t>
  </si>
  <si>
    <t>CODIGOP</t>
  </si>
  <si>
    <t>PROVEEDOR</t>
  </si>
  <si>
    <t>VALORCXC</t>
  </si>
  <si>
    <t>VALORCXP</t>
  </si>
  <si>
    <t>ABONOCXC</t>
  </si>
  <si>
    <t>ABONOCXP</t>
  </si>
  <si>
    <t>Total</t>
  </si>
  <si>
    <t>1</t>
  </si>
  <si>
    <t>11</t>
  </si>
  <si>
    <t>111</t>
  </si>
  <si>
    <t>112</t>
  </si>
  <si>
    <t>RESULTADO:</t>
  </si>
  <si>
    <t>BANCOS</t>
  </si>
  <si>
    <t>INSTALACIONES</t>
  </si>
  <si>
    <t>ACTIVOS INTANGIBLES</t>
  </si>
  <si>
    <t>PASIVO</t>
  </si>
  <si>
    <t>PROVEEDORES LOCALES</t>
  </si>
  <si>
    <t>IMPUESTOS POR PAGAR</t>
  </si>
  <si>
    <t>CAPITAL SOCIAL</t>
  </si>
  <si>
    <t>RESERVA LEGAL</t>
  </si>
  <si>
    <t>RESULTADOS DEL EJERCICIO</t>
  </si>
  <si>
    <t>GASTOS FINANCIEROS</t>
  </si>
  <si>
    <t>1121.003</t>
  </si>
  <si>
    <t>1121.004</t>
  </si>
  <si>
    <t>1211.001</t>
  </si>
  <si>
    <t>1211.002</t>
  </si>
  <si>
    <t>1212.001</t>
  </si>
  <si>
    <t>1213.001</t>
  </si>
  <si>
    <t>1213.002</t>
  </si>
  <si>
    <t>1221.001</t>
  </si>
  <si>
    <t>1221.002</t>
  </si>
  <si>
    <t>1222.001</t>
  </si>
  <si>
    <t>2111.001</t>
  </si>
  <si>
    <t>2121.001</t>
  </si>
  <si>
    <t>2131.001</t>
  </si>
  <si>
    <t>2211.001</t>
  </si>
  <si>
    <t>3111.001</t>
  </si>
  <si>
    <t>3121.001</t>
  </si>
  <si>
    <t>3131.001</t>
  </si>
  <si>
    <t>3131.002</t>
  </si>
  <si>
    <t>4111.001</t>
  </si>
  <si>
    <t>4</t>
  </si>
  <si>
    <t>41</t>
  </si>
  <si>
    <t>411</t>
  </si>
  <si>
    <t>5</t>
  </si>
  <si>
    <t>51</t>
  </si>
  <si>
    <t>511</t>
  </si>
  <si>
    <t/>
  </si>
  <si>
    <t>GRUPO</t>
  </si>
  <si>
    <t>DIRECCION</t>
  </si>
  <si>
    <t>NOMBRE DEL CLIENTE</t>
  </si>
  <si>
    <t>NOMBRE DEL PROVEEDOR</t>
  </si>
  <si>
    <t>SALDO</t>
  </si>
  <si>
    <t>(Todas)</t>
  </si>
  <si>
    <t>VALORXC</t>
  </si>
  <si>
    <t>ABONOXC</t>
  </si>
  <si>
    <t>FILTRAR X CLIENTE</t>
  </si>
  <si>
    <t>FILTRAR GRUPO</t>
  </si>
  <si>
    <t>FILTRAR X PROVEED</t>
  </si>
  <si>
    <t>CLIENTES</t>
  </si>
  <si>
    <t>EMPLEADOS</t>
  </si>
  <si>
    <t>OTROS</t>
  </si>
  <si>
    <t>ANTICIPOS X JUSTIFICAR</t>
  </si>
  <si>
    <t>NºCXC</t>
  </si>
  <si>
    <t>NºCXP</t>
  </si>
  <si>
    <t>NºABC</t>
  </si>
  <si>
    <t>NºABP</t>
  </si>
  <si>
    <t>CONCEPTO</t>
  </si>
  <si>
    <t>Total general</t>
  </si>
  <si>
    <t>ITEM</t>
  </si>
  <si>
    <t>Valores</t>
  </si>
  <si>
    <t>NºABCLI</t>
  </si>
  <si>
    <t>NºCXCLI</t>
  </si>
  <si>
    <t>ABONOCP</t>
  </si>
  <si>
    <t>VALORCP</t>
  </si>
  <si>
    <t>NºABPR</t>
  </si>
  <si>
    <t>NºCXPR</t>
  </si>
  <si>
    <t>SALDOSCXP</t>
  </si>
  <si>
    <t>ALL</t>
  </si>
  <si>
    <t>12</t>
  </si>
  <si>
    <t>121</t>
  </si>
  <si>
    <t>22</t>
  </si>
  <si>
    <t>221</t>
  </si>
  <si>
    <t>3</t>
  </si>
  <si>
    <t>31</t>
  </si>
  <si>
    <t>311</t>
  </si>
  <si>
    <t>312</t>
  </si>
  <si>
    <t>313</t>
  </si>
  <si>
    <t>COCA COLA</t>
  </si>
  <si>
    <t>NOMBRE DEL NEGOCIO XXXX</t>
  </si>
  <si>
    <t>ELABORADO POR:</t>
  </si>
  <si>
    <t>REVISADO POR:</t>
  </si>
  <si>
    <t>AUTORIZADO POR:</t>
  </si>
  <si>
    <t>BANCO</t>
  </si>
  <si>
    <t>1113.001</t>
  </si>
  <si>
    <t>1113.002</t>
  </si>
  <si>
    <t>1111</t>
  </si>
  <si>
    <t>1112</t>
  </si>
  <si>
    <t>1121</t>
  </si>
  <si>
    <t>1211</t>
  </si>
  <si>
    <t>1212</t>
  </si>
  <si>
    <t>1213</t>
  </si>
  <si>
    <t>122</t>
  </si>
  <si>
    <t>1221</t>
  </si>
  <si>
    <t>1222</t>
  </si>
  <si>
    <t>2</t>
  </si>
  <si>
    <t>21</t>
  </si>
  <si>
    <t>211</t>
  </si>
  <si>
    <t>2111</t>
  </si>
  <si>
    <t>212</t>
  </si>
  <si>
    <t>2121</t>
  </si>
  <si>
    <t>213</t>
  </si>
  <si>
    <t>2131</t>
  </si>
  <si>
    <t>2211</t>
  </si>
  <si>
    <t>3111</t>
  </si>
  <si>
    <t>3121</t>
  </si>
  <si>
    <t>3131</t>
  </si>
  <si>
    <t>4111</t>
  </si>
  <si>
    <t>5111</t>
  </si>
  <si>
    <t>BUSCAR ASI:</t>
  </si>
  <si>
    <t>BUSCAR ING:</t>
  </si>
  <si>
    <t>BUSCAR ND:</t>
  </si>
  <si>
    <t>BUSCAR NC:</t>
  </si>
  <si>
    <t>TIPO:</t>
  </si>
  <si>
    <t>COMPROBANTE DE DIARIO</t>
  </si>
  <si>
    <t>COMPROBANTE DE NOTA DE DEBITO</t>
  </si>
  <si>
    <t>COMPROBANTE DE NOTA DE CREDITO</t>
  </si>
  <si>
    <t>ASIN</t>
  </si>
  <si>
    <t>BUSCAR COMPROBANTES</t>
  </si>
  <si>
    <t>REEMPLAZAR CAMBIOS</t>
  </si>
  <si>
    <t>IMPRIMIR COMPROBANTES</t>
  </si>
  <si>
    <t>GUARDAR:</t>
  </si>
  <si>
    <t>BUSCAR EGR:</t>
  </si>
  <si>
    <t>Nº CUENTA:</t>
  </si>
  <si>
    <t>Nº CHEQUE:</t>
  </si>
  <si>
    <t>Nº CHEQUE</t>
  </si>
  <si>
    <t>Nº CUENTA</t>
  </si>
  <si>
    <t>BENEFICIARIO/CLIENTE</t>
  </si>
  <si>
    <t>NOMBRE DE LA CUENTA</t>
  </si>
  <si>
    <t>1ER Nº CK</t>
  </si>
  <si>
    <t>Nº REF/DEP</t>
  </si>
  <si>
    <t>TT</t>
  </si>
  <si>
    <t xml:space="preserve"> FECHA</t>
  </si>
  <si>
    <t>Nº COMPR</t>
  </si>
  <si>
    <t>MES</t>
  </si>
  <si>
    <t>ESTADO</t>
  </si>
  <si>
    <t>EN TRANSITO</t>
  </si>
  <si>
    <t>SALDO BANCO</t>
  </si>
  <si>
    <t>SALDO DISPONIBLE</t>
  </si>
  <si>
    <t>COBRADO</t>
  </si>
  <si>
    <t>ESTADOS DE CK</t>
  </si>
  <si>
    <t>BANCO PRUEBA1</t>
  </si>
  <si>
    <t>BANCO PRUEBA2</t>
  </si>
  <si>
    <t>BANCO PRUEBA3</t>
  </si>
  <si>
    <t>BANEXCO</t>
  </si>
  <si>
    <t>BANPRO</t>
  </si>
  <si>
    <t>BANCENTRO</t>
  </si>
  <si>
    <t>MESES</t>
  </si>
  <si>
    <t>ENERO</t>
  </si>
  <si>
    <t>FEBRRERO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</si>
  <si>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</si>
  <si>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</si>
  <si>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</si>
  <si>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</si>
  <si>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</si>
  <si>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</si>
  <si>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</si>
  <si>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</si>
  <si>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</si>
  <si>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</si>
  <si>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CODIGO CONT</t>
  </si>
  <si>
    <t>COD. CONT</t>
  </si>
  <si>
    <t>EG</t>
  </si>
  <si>
    <t>1113.003</t>
  </si>
  <si>
    <t>ACTIVOS CIRCULANTES</t>
  </si>
  <si>
    <t>ACTIVOS DISPONIBLES</t>
  </si>
  <si>
    <t>CAJA</t>
  </si>
  <si>
    <t>CAJA MENOR</t>
  </si>
  <si>
    <t>EMPRESA X  CTA.CTE.#10012705215805</t>
  </si>
  <si>
    <t>ACTIVOS EXIGIBLES</t>
  </si>
  <si>
    <t>CUENTAS POR COBRAR</t>
  </si>
  <si>
    <t>CUENTAS POR COBRAR CLIENTES</t>
  </si>
  <si>
    <t>CUENTAS POR COBRAR EMPLEADOS</t>
  </si>
  <si>
    <t>CUENTAS POR COBRAR OTROS</t>
  </si>
  <si>
    <t>ANTICIPO A JUSTIFICAR</t>
  </si>
  <si>
    <t>ACTIVOS REALIZABLES</t>
  </si>
  <si>
    <t>INVENTARIO DE MATERIALES</t>
  </si>
  <si>
    <t>INV. DE ACCESORIOS</t>
  </si>
  <si>
    <t>INV. DE PAPERIA Y UTILES  DE OFICINA</t>
  </si>
  <si>
    <t>INV. DE MATERIALES Y LIMPIEZA</t>
  </si>
  <si>
    <t>INVENTARIO DE MERCADERIAS</t>
  </si>
  <si>
    <t>GRANOS BASICOS INV</t>
  </si>
  <si>
    <t>OTROS ACTIVOS CIRCULANTES</t>
  </si>
  <si>
    <t>IMPUESTOS ANTICIPADOS Y RETENIDOS</t>
  </si>
  <si>
    <t>IVA CREDITO TRIBUNAL</t>
  </si>
  <si>
    <t>ANTICIPO IMPUESTO A LA RENTA</t>
  </si>
  <si>
    <t>ANTICIPO RETENCION EN LA FUENTE</t>
  </si>
  <si>
    <t>ACTIVOS FIJOS</t>
  </si>
  <si>
    <t>ACTIVOS TANGIBLES</t>
  </si>
  <si>
    <t>ACTIVOS DEPRECIABLES</t>
  </si>
  <si>
    <t>INMUEBLES</t>
  </si>
  <si>
    <t>ACTIVOS NO DEPRECIABLES</t>
  </si>
  <si>
    <t>TERRENO # 1</t>
  </si>
  <si>
    <t>DEPRECIACION ACUMULDA</t>
  </si>
  <si>
    <t>INMUEBLES DEP</t>
  </si>
  <si>
    <t>INSTALACIONES DEP</t>
  </si>
  <si>
    <t>MARCAS</t>
  </si>
  <si>
    <t>SERVICIO DE EMPRESA</t>
  </si>
  <si>
    <t>MARCA DE PRODUCTO</t>
  </si>
  <si>
    <t>SOFTWARE</t>
  </si>
  <si>
    <t>SOFTWARE CONTABLE</t>
  </si>
  <si>
    <t>OTROS ACTIVOS</t>
  </si>
  <si>
    <t>ACTIVOS DIFERIDOS</t>
  </si>
  <si>
    <t>GASTOS DE CONSTITUCION</t>
  </si>
  <si>
    <t>GASTOS DE CONSTRUCCION</t>
  </si>
  <si>
    <t>OTROS ACTIVOS VARIOS</t>
  </si>
  <si>
    <t>DEPOSITOD ENTREGADO EN GARANTIA</t>
  </si>
  <si>
    <t>INMUEBLES ENTREGADOS EN GARANTIA</t>
  </si>
  <si>
    <t>PASIVOS A CORTO PLAZO</t>
  </si>
  <si>
    <t>CUENTAS POR PAGAR</t>
  </si>
  <si>
    <t>PROVEEDORES NACIONALES</t>
  </si>
  <si>
    <t>INDUSTRIALES CXP</t>
  </si>
  <si>
    <t>PROVEEDOR X CXP</t>
  </si>
  <si>
    <t>SERVICIOS POR PAGAR</t>
  </si>
  <si>
    <t>SERV. ENERGIA  CXP</t>
  </si>
  <si>
    <t>TELEFONO E INTERNET CXP</t>
  </si>
  <si>
    <t>OTRAS CUENTAS POR PAGAR</t>
  </si>
  <si>
    <t>CUENTAS VARIAS POR PAGAR</t>
  </si>
  <si>
    <t>NOMINA POR PAGAR</t>
  </si>
  <si>
    <t>REMUNERACIONES POR PAGAR</t>
  </si>
  <si>
    <t>SUELDOS POR PAGAR</t>
  </si>
  <si>
    <t>DESCUENTOS POR ATRASOS</t>
  </si>
  <si>
    <t>LIQUIDACIONES POR PAGAR</t>
  </si>
  <si>
    <t>INSS E INATEC POR PAGAR</t>
  </si>
  <si>
    <t>APORTES PERSONAL Y PATRONAL CXP</t>
  </si>
  <si>
    <t>INATEC POR PAGAR</t>
  </si>
  <si>
    <t>PROVICIONES POR PAGAR</t>
  </si>
  <si>
    <t>DECIMO TERCER MES POR PAGAR</t>
  </si>
  <si>
    <t>VACACIONES POR PAGAR</t>
  </si>
  <si>
    <t>INDEMNIZACIONES POR PAGAR</t>
  </si>
  <si>
    <t>OBLIGACIONES FISCALES POR PAGAR</t>
  </si>
  <si>
    <t>IMPUESTO A LA RENTA POR PAGAR</t>
  </si>
  <si>
    <t>IVA POR PAGAR (15%)</t>
  </si>
  <si>
    <t>RETENCIONES FUENTE POR PAGAR</t>
  </si>
  <si>
    <t>2% RET.FTE. SERVICIOS</t>
  </si>
  <si>
    <t>5% RET.FTE. SERVICIO</t>
  </si>
  <si>
    <t>2% RET. FTE DE COMPRAS</t>
  </si>
  <si>
    <t>10% RET.FTE.HONORARIOS PROFESIONALES</t>
  </si>
  <si>
    <t>RETENCIONES IVA POR PAGAR</t>
  </si>
  <si>
    <t>15% RET. IVA VENTAS</t>
  </si>
  <si>
    <t>OTROS IMPUESTOS POR PAGAR</t>
  </si>
  <si>
    <t>RETENCIONES SOBRE SALARIO</t>
  </si>
  <si>
    <t>RETENCIONES SOBRE SALARIO XP</t>
  </si>
  <si>
    <t>PASIVOS A LARGO PLAZO</t>
  </si>
  <si>
    <t>PRESTAMOS A LARGO PLAZO</t>
  </si>
  <si>
    <t>PRESTMOS SOCIOS LARGO PLAZO</t>
  </si>
  <si>
    <t>R.G. PMO LARGO PLAZO</t>
  </si>
  <si>
    <t>PATRIMONIO</t>
  </si>
  <si>
    <t>PATRIMONIO NEGOCIO X</t>
  </si>
  <si>
    <t>CAPITAL PAGADO</t>
  </si>
  <si>
    <t>CAPITAL NEGOCIO X</t>
  </si>
  <si>
    <t>RESERVAS</t>
  </si>
  <si>
    <t>RESERVAS PATRIMONIALES</t>
  </si>
  <si>
    <t>RESERVA FACULTATIVA</t>
  </si>
  <si>
    <t>RESERVA DE CAPITAL</t>
  </si>
  <si>
    <t>RESULTADOS</t>
  </si>
  <si>
    <t>RESULTADOS ANTERIORES</t>
  </si>
  <si>
    <t>UTILIDADES ANTERIORES</t>
  </si>
  <si>
    <t>PERDIDAS ANTERIORES</t>
  </si>
  <si>
    <t>AMORTIZACION PERDIDAS ANTERIORES</t>
  </si>
  <si>
    <t>UTILIDADES DE EJERCICIO</t>
  </si>
  <si>
    <t>5111.001</t>
  </si>
  <si>
    <t>6</t>
  </si>
  <si>
    <t>61</t>
  </si>
  <si>
    <t>611</t>
  </si>
  <si>
    <t>6111</t>
  </si>
  <si>
    <t>6111.001</t>
  </si>
  <si>
    <t>6111.002</t>
  </si>
  <si>
    <t>6111.003</t>
  </si>
  <si>
    <t>612</t>
  </si>
  <si>
    <t>6121</t>
  </si>
  <si>
    <t>6121.001</t>
  </si>
  <si>
    <t>6121.002</t>
  </si>
  <si>
    <t>6121.003</t>
  </si>
  <si>
    <t>613</t>
  </si>
  <si>
    <t>6131</t>
  </si>
  <si>
    <t>6131.001</t>
  </si>
  <si>
    <t>6131.002</t>
  </si>
  <si>
    <t>6131.003</t>
  </si>
  <si>
    <t>614</t>
  </si>
  <si>
    <t>6141</t>
  </si>
  <si>
    <t>6141.001</t>
  </si>
  <si>
    <t>6141.002</t>
  </si>
  <si>
    <t>6142</t>
  </si>
  <si>
    <t>6142.001</t>
  </si>
  <si>
    <t>6143</t>
  </si>
  <si>
    <t>6143.001</t>
  </si>
  <si>
    <t>6143.002</t>
  </si>
  <si>
    <t>INGRESOS</t>
  </si>
  <si>
    <t>INGRESOS OPERACIONALES</t>
  </si>
  <si>
    <t>VENTAS GENERALES</t>
  </si>
  <si>
    <t>VENTAS NETAS</t>
  </si>
  <si>
    <t>VENTAS DE GRANOS BASICOS</t>
  </si>
  <si>
    <t>COSTOS</t>
  </si>
  <si>
    <t>COSTOS OPERACIONALES</t>
  </si>
  <si>
    <t>COSTO DE VENTA</t>
  </si>
  <si>
    <t>COSTOS DE VENTAS GRANOS BASICO</t>
  </si>
  <si>
    <t>COSTO GRANOS BASICO</t>
  </si>
  <si>
    <t>GASTOS</t>
  </si>
  <si>
    <t>GASTOS OPERACIONALES</t>
  </si>
  <si>
    <t>GASTOS DE ADMINISTRACION</t>
  </si>
  <si>
    <t>SUELDOS Y SIMILARES ADSIM</t>
  </si>
  <si>
    <t>SUELDOS Y SALARIOS ADSIM</t>
  </si>
  <si>
    <t>COMPONENTE SALARIAL ADM</t>
  </si>
  <si>
    <t>HORA EXTRA ADM</t>
  </si>
  <si>
    <t>GASTOS DE VENTAS</t>
  </si>
  <si>
    <t>SUELDOS Y SIMILARES</t>
  </si>
  <si>
    <t>SUELDOS Y SALARIOS DE VENTAS</t>
  </si>
  <si>
    <t>COMPROBANTE SALARIAL DE VTA</t>
  </si>
  <si>
    <t>HORAS EXTRAS VTAS</t>
  </si>
  <si>
    <t>GASTOS BANCARIOS</t>
  </si>
  <si>
    <t>GTOS BANC.X CHEQUERA</t>
  </si>
  <si>
    <t>GAST.X SERV.BANC.</t>
  </si>
  <si>
    <t>GAST. X DEVALUACION DE LA MONEDA FIN.</t>
  </si>
  <si>
    <t>GASTOS GENERALES</t>
  </si>
  <si>
    <t>MANTENIMIENTO DE MUEBLES Y ENSERES GEN</t>
  </si>
  <si>
    <t>MANT. DE MUEBLES GEN</t>
  </si>
  <si>
    <t>MANT. DE ENSERES GEN</t>
  </si>
  <si>
    <t>CONS. DE ENEGIA ELECTRICA GEN</t>
  </si>
  <si>
    <t>CONS.ENEGIA ENEL GEN</t>
  </si>
  <si>
    <t>MOVILIZACIONE LOCALE GEN</t>
  </si>
  <si>
    <t>VIATICOS GEN</t>
  </si>
  <si>
    <t>PASAJES AEREOS GEN.</t>
  </si>
  <si>
    <t>1111.002</t>
  </si>
  <si>
    <t>1131.001</t>
  </si>
  <si>
    <t>1131.002</t>
  </si>
  <si>
    <t>1131.003</t>
  </si>
  <si>
    <t>1132.001</t>
  </si>
  <si>
    <t>1141.001</t>
  </si>
  <si>
    <t>1141.002</t>
  </si>
  <si>
    <t>1141.003</t>
  </si>
  <si>
    <t>1311.001</t>
  </si>
  <si>
    <t>1321.001</t>
  </si>
  <si>
    <t>2112.001</t>
  </si>
  <si>
    <t>2113.001</t>
  </si>
  <si>
    <t>2113.002</t>
  </si>
  <si>
    <t>2114.001</t>
  </si>
  <si>
    <t>2121.002</t>
  </si>
  <si>
    <t>2121.003</t>
  </si>
  <si>
    <t>2122.001</t>
  </si>
  <si>
    <t>2122.002</t>
  </si>
  <si>
    <t>2123.001</t>
  </si>
  <si>
    <t>2123.002</t>
  </si>
  <si>
    <t>2123.003</t>
  </si>
  <si>
    <t>2131.002</t>
  </si>
  <si>
    <t>2132.001</t>
  </si>
  <si>
    <t>2132.002</t>
  </si>
  <si>
    <t>2132.003</t>
  </si>
  <si>
    <t>2132.004</t>
  </si>
  <si>
    <t>2133.001</t>
  </si>
  <si>
    <t>2135.001</t>
  </si>
  <si>
    <t>3121.002</t>
  </si>
  <si>
    <t>3121.003</t>
  </si>
  <si>
    <t>3131.003</t>
  </si>
  <si>
    <t>3132.001</t>
  </si>
  <si>
    <t>113</t>
  </si>
  <si>
    <t>1131</t>
  </si>
  <si>
    <t>1132</t>
  </si>
  <si>
    <t>114</t>
  </si>
  <si>
    <t>1141</t>
  </si>
  <si>
    <t>13</t>
  </si>
  <si>
    <t>131</t>
  </si>
  <si>
    <t>1311</t>
  </si>
  <si>
    <t>1312</t>
  </si>
  <si>
    <t>132</t>
  </si>
  <si>
    <t>1321</t>
  </si>
  <si>
    <t>2112</t>
  </si>
  <si>
    <t>2113</t>
  </si>
  <si>
    <t>2114</t>
  </si>
  <si>
    <t>2122</t>
  </si>
  <si>
    <t>2123</t>
  </si>
  <si>
    <t>2132</t>
  </si>
  <si>
    <t>2133</t>
  </si>
  <si>
    <t>2134</t>
  </si>
  <si>
    <t>2135</t>
  </si>
  <si>
    <t>3132</t>
  </si>
  <si>
    <t>GASTOS SERVICIOS PROFECIONALES</t>
  </si>
  <si>
    <t>6143.003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</si>
</sst>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€_-;\-* #,##0.00\ _€_-;_-* &quot;-&quot;??\ _€_-;_-@_-"/>
    <numFmt numFmtId="165" formatCode="_(* #,##0.00_);_(* \(#,##0.00\);_(* &quot;-&quot;??_);_(@_)"/>
    <numFmt numFmtId="166" formatCode="[$-F800]dddd\,\ mmmm\ dd\,\ yyyy"/>
    <numFmt numFmtId="167" formatCode="dd\-mm\-yy;@"/>
    <numFmt numFmtId="168" formatCode="0_ ;\-0\ "/>
    <numFmt numFmtId="169" formatCode="d/mm/yyyy;@"/>
    <numFmt numFmtId="170" formatCode="dd\.mm\.yyyy;@"/>
    <numFmt numFmtId="171" formatCode="m/d/yyyy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.5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gradientFill degree="45">
        <stop position="0">
          <color theme="0"/>
        </stop>
        <stop position="1">
          <color theme="4"/>
        </stop>
      </gradient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9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2" fillId="0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5" fontId="0" fillId="0" borderId="0" xfId="1" applyFont="1"/>
    <xf numFmtId="165" fontId="0" fillId="0" borderId="4" xfId="1" applyFont="1" applyBorder="1"/>
    <xf numFmtId="0" fontId="5" fillId="0" borderId="0" xfId="0" applyFont="1" applyAlignment="1">
      <alignment horizontal="center"/>
    </xf>
    <xf numFmtId="165" fontId="0" fillId="0" borderId="0" xfId="0" applyNumberFormat="1"/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165" fontId="0" fillId="0" borderId="3" xfId="1" applyFont="1" applyBorder="1" applyProtection="1">
      <protection locked="0"/>
    </xf>
    <xf numFmtId="14" fontId="0" fillId="0" borderId="1" xfId="0" applyNumberFormat="1" applyBorder="1" applyProtection="1">
      <protection locked="0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0" fillId="4" borderId="0" xfId="0" applyFill="1"/>
    <xf numFmtId="0" fontId="2" fillId="4" borderId="0" xfId="0" applyFont="1" applyFill="1" applyAlignment="1">
      <alignment horizontal="center"/>
    </xf>
    <xf numFmtId="0" fontId="0" fillId="0" borderId="22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6" fillId="3" borderId="3" xfId="0" applyFont="1" applyFill="1" applyBorder="1" applyAlignment="1" applyProtection="1">
      <alignment horizontal="centerContinuous" vertical="center" wrapText="1" readingOrder="1"/>
      <protection locked="0"/>
    </xf>
    <xf numFmtId="165" fontId="0" fillId="0" borderId="5" xfId="1" applyFont="1" applyBorder="1" applyProtection="1">
      <protection locked="0"/>
    </xf>
    <xf numFmtId="0" fontId="0" fillId="0" borderId="22" xfId="0" applyBorder="1" applyProtection="1">
      <protection locked="0"/>
    </xf>
    <xf numFmtId="0" fontId="0" fillId="0" borderId="5" xfId="0" applyBorder="1" applyProtection="1">
      <protection locked="0"/>
    </xf>
    <xf numFmtId="0" fontId="0" fillId="8" borderId="0" xfId="0" applyFill="1"/>
    <xf numFmtId="0" fontId="2" fillId="0" borderId="24" xfId="0" applyFont="1" applyBorder="1"/>
    <xf numFmtId="165" fontId="2" fillId="8" borderId="0" xfId="0" applyNumberFormat="1" applyFont="1" applyFill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0" fillId="8" borderId="0" xfId="0" applyFill="1" applyAlignment="1">
      <alignment horizontal="left"/>
    </xf>
    <xf numFmtId="165" fontId="0" fillId="0" borderId="17" xfId="1" applyFont="1" applyBorder="1" applyProtection="1">
      <protection locked="0"/>
    </xf>
    <xf numFmtId="0" fontId="2" fillId="0" borderId="5" xfId="0" applyFont="1" applyBorder="1" applyAlignment="1">
      <alignment horizontal="center"/>
    </xf>
    <xf numFmtId="165" fontId="0" fillId="0" borderId="19" xfId="1" applyFont="1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0" fontId="2" fillId="0" borderId="0" xfId="0" applyFont="1" applyAlignment="1"/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right"/>
    </xf>
    <xf numFmtId="14" fontId="0" fillId="0" borderId="23" xfId="0" applyNumberFormat="1" applyBorder="1"/>
    <xf numFmtId="165" fontId="0" fillId="0" borderId="1" xfId="1" applyFont="1" applyBorder="1" applyAlignment="1">
      <alignment vertical="center"/>
    </xf>
    <xf numFmtId="165" fontId="0" fillId="0" borderId="1" xfId="1" applyFont="1" applyBorder="1" applyAlignment="1">
      <alignment horizontal="left" vertical="center"/>
    </xf>
    <xf numFmtId="0" fontId="2" fillId="8" borderId="0" xfId="0" applyFont="1" applyFill="1"/>
    <xf numFmtId="14" fontId="0" fillId="0" borderId="22" xfId="0" applyNumberFormat="1" applyBorder="1" applyProtection="1">
      <protection locked="0"/>
    </xf>
    <xf numFmtId="0" fontId="2" fillId="8" borderId="0" xfId="0" applyFont="1" applyFill="1" applyAlignment="1">
      <alignment horizontal="center"/>
    </xf>
    <xf numFmtId="167" fontId="0" fillId="0" borderId="0" xfId="0" applyNumberFormat="1"/>
    <xf numFmtId="0" fontId="2" fillId="8" borderId="0" xfId="0" applyFont="1" applyFill="1" applyAlignment="1">
      <alignment horizontal="center"/>
    </xf>
    <xf numFmtId="0" fontId="7" fillId="0" borderId="0" xfId="0" applyFont="1" applyBorder="1" applyProtection="1"/>
    <xf numFmtId="0" fontId="0" fillId="0" borderId="0" xfId="0" applyBorder="1" applyProtection="1"/>
    <xf numFmtId="165" fontId="0" fillId="0" borderId="0" xfId="1" applyFont="1" applyBorder="1" applyProtection="1"/>
    <xf numFmtId="168" fontId="0" fillId="0" borderId="1" xfId="1" applyNumberFormat="1" applyFont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165" fontId="0" fillId="0" borderId="0" xfId="0" applyNumberFormat="1"/>
    <xf numFmtId="0" fontId="10" fillId="5" borderId="0" xfId="0" applyFont="1" applyFill="1"/>
    <xf numFmtId="0" fontId="12" fillId="0" borderId="0" xfId="0" applyFont="1"/>
    <xf numFmtId="0" fontId="12" fillId="9" borderId="0" xfId="0" applyFont="1" applyFill="1"/>
    <xf numFmtId="0" fontId="13" fillId="9" borderId="0" xfId="0" applyFont="1" applyFill="1" applyAlignment="1"/>
    <xf numFmtId="0" fontId="14" fillId="9" borderId="0" xfId="0" applyFont="1" applyFill="1" applyAlignment="1">
      <alignment horizontal="center"/>
    </xf>
    <xf numFmtId="0" fontId="15" fillId="9" borderId="0" xfId="0" applyFont="1" applyFill="1"/>
    <xf numFmtId="0" fontId="18" fillId="0" borderId="0" xfId="0" applyFont="1"/>
    <xf numFmtId="0" fontId="17" fillId="2" borderId="0" xfId="0" applyFont="1" applyFill="1" applyAlignment="1">
      <alignment horizontal="center"/>
    </xf>
    <xf numFmtId="166" fontId="18" fillId="2" borderId="0" xfId="0" applyNumberFormat="1" applyFont="1" applyFill="1" applyAlignment="1"/>
    <xf numFmtId="166" fontId="18" fillId="0" borderId="0" xfId="0" applyNumberFormat="1" applyFont="1" applyAlignment="1"/>
    <xf numFmtId="14" fontId="18" fillId="0" borderId="0" xfId="0" applyNumberFormat="1" applyFont="1"/>
    <xf numFmtId="0" fontId="18" fillId="0" borderId="17" xfId="0" applyFont="1" applyBorder="1"/>
    <xf numFmtId="0" fontId="17" fillId="0" borderId="26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/>
    <xf numFmtId="0" fontId="0" fillId="0" borderId="0" xfId="0" applyAlignment="1">
      <alignment horizontal="center"/>
    </xf>
    <xf numFmtId="0" fontId="20" fillId="4" borderId="0" xfId="0" applyFont="1" applyFill="1"/>
    <xf numFmtId="165" fontId="20" fillId="4" borderId="0" xfId="1" applyFont="1" applyFill="1"/>
    <xf numFmtId="0" fontId="20" fillId="0" borderId="0" xfId="0" applyFont="1"/>
    <xf numFmtId="0" fontId="22" fillId="0" borderId="0" xfId="0" applyFont="1" applyAlignment="1">
      <alignment horizontal="right"/>
    </xf>
    <xf numFmtId="0" fontId="22" fillId="0" borderId="0" xfId="0" applyFont="1" applyAlignment="1">
      <alignment horizontal="left"/>
    </xf>
    <xf numFmtId="0" fontId="22" fillId="4" borderId="0" xfId="0" applyFont="1" applyFill="1" applyAlignment="1">
      <alignment horizontal="centerContinuous" vertical="center"/>
    </xf>
    <xf numFmtId="0" fontId="20" fillId="0" borderId="1" xfId="0" applyFont="1" applyBorder="1" applyProtection="1">
      <protection locked="0"/>
    </xf>
    <xf numFmtId="14" fontId="20" fillId="0" borderId="1" xfId="0" applyNumberFormat="1" applyFont="1" applyBorder="1" applyProtection="1">
      <protection locked="0"/>
    </xf>
    <xf numFmtId="0" fontId="24" fillId="0" borderId="0" xfId="0" applyFont="1" applyAlignment="1">
      <alignment horizontal="right"/>
    </xf>
    <xf numFmtId="0" fontId="24" fillId="0" borderId="0" xfId="0" applyFont="1" applyAlignment="1">
      <alignment horizontal="left"/>
    </xf>
    <xf numFmtId="0" fontId="22" fillId="0" borderId="0" xfId="0" applyFont="1"/>
    <xf numFmtId="14" fontId="20" fillId="0" borderId="0" xfId="0" applyNumberFormat="1" applyFont="1"/>
    <xf numFmtId="0" fontId="22" fillId="4" borderId="0" xfId="0" applyFont="1" applyFill="1" applyAlignment="1">
      <alignment horizontal="center"/>
    </xf>
    <xf numFmtId="0" fontId="22" fillId="0" borderId="3" xfId="0" applyFont="1" applyBorder="1" applyAlignment="1">
      <alignment horizontal="center"/>
    </xf>
    <xf numFmtId="0" fontId="22" fillId="0" borderId="0" xfId="0" applyFont="1" applyAlignment="1">
      <alignment horizontal="center"/>
    </xf>
    <xf numFmtId="165" fontId="20" fillId="0" borderId="5" xfId="1" applyFont="1" applyBorder="1" applyProtection="1">
      <protection locked="0"/>
    </xf>
    <xf numFmtId="165" fontId="20" fillId="0" borderId="17" xfId="1" applyFont="1" applyBorder="1" applyProtection="1">
      <protection locked="0"/>
    </xf>
    <xf numFmtId="0" fontId="22" fillId="0" borderId="24" xfId="0" applyFont="1" applyBorder="1"/>
    <xf numFmtId="165" fontId="20" fillId="0" borderId="0" xfId="0" applyNumberFormat="1" applyFont="1"/>
    <xf numFmtId="165" fontId="20" fillId="0" borderId="0" xfId="1" applyFont="1"/>
    <xf numFmtId="0" fontId="20" fillId="0" borderId="5" xfId="0" applyFont="1" applyBorder="1" applyProtection="1">
      <protection locked="0"/>
    </xf>
    <xf numFmtId="165" fontId="20" fillId="0" borderId="3" xfId="1" applyFont="1" applyBorder="1" applyProtection="1">
      <protection locked="0"/>
    </xf>
    <xf numFmtId="165" fontId="20" fillId="0" borderId="19" xfId="1" applyFont="1" applyBorder="1" applyProtection="1">
      <protection locked="0"/>
    </xf>
    <xf numFmtId="0" fontId="20" fillId="0" borderId="3" xfId="0" applyFont="1" applyBorder="1" applyProtection="1">
      <protection locked="0"/>
    </xf>
    <xf numFmtId="0" fontId="23" fillId="0" borderId="0" xfId="0" applyFont="1" applyAlignment="1">
      <alignment horizontal="center"/>
    </xf>
    <xf numFmtId="0" fontId="20" fillId="8" borderId="0" xfId="0" applyFont="1" applyFill="1"/>
    <xf numFmtId="0" fontId="22" fillId="8" borderId="0" xfId="0" applyFont="1" applyFill="1" applyAlignment="1">
      <alignment horizontal="center"/>
    </xf>
    <xf numFmtId="165" fontId="22" fillId="8" borderId="0" xfId="0" applyNumberFormat="1" applyFont="1" applyFill="1"/>
    <xf numFmtId="0" fontId="20" fillId="8" borderId="0" xfId="0" applyFont="1" applyFill="1" applyAlignment="1">
      <alignment horizontal="left"/>
    </xf>
    <xf numFmtId="165" fontId="0" fillId="0" borderId="0" xfId="0" applyNumberFormat="1" applyFont="1"/>
    <xf numFmtId="0" fontId="25" fillId="0" borderId="0" xfId="0" applyFont="1"/>
    <xf numFmtId="0" fontId="25" fillId="7" borderId="0" xfId="0" applyFont="1" applyFill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" fontId="0" fillId="0" borderId="0" xfId="1" applyNumberFormat="1" applyFont="1"/>
    <xf numFmtId="1" fontId="0" fillId="0" borderId="0" xfId="0" applyNumberFormat="1"/>
    <xf numFmtId="2" fontId="0" fillId="0" borderId="0" xfId="0" applyNumberFormat="1"/>
    <xf numFmtId="49" fontId="2" fillId="0" borderId="0" xfId="0" applyNumberFormat="1" applyFont="1" applyAlignment="1">
      <alignment horizontal="center"/>
    </xf>
    <xf numFmtId="0" fontId="2" fillId="4" borderId="0" xfId="0" applyFont="1" applyFill="1" applyAlignment="1">
      <alignment horizontal="centerContinuous" vertical="center"/>
    </xf>
    <xf numFmtId="165" fontId="17" fillId="0" borderId="3" xfId="0" applyNumberFormat="1" applyFont="1" applyBorder="1"/>
    <xf numFmtId="165" fontId="17" fillId="0" borderId="26" xfId="1" applyFont="1" applyBorder="1"/>
    <xf numFmtId="165" fontId="18" fillId="0" borderId="0" xfId="1" applyFont="1" applyBorder="1"/>
    <xf numFmtId="165" fontId="0" fillId="0" borderId="0" xfId="1" applyFont="1" applyBorder="1"/>
    <xf numFmtId="165" fontId="18" fillId="7" borderId="0" xfId="1" applyFont="1" applyFill="1" applyBorder="1"/>
    <xf numFmtId="0" fontId="17" fillId="0" borderId="3" xfId="0" applyFont="1" applyFill="1" applyBorder="1" applyAlignment="1">
      <alignment horizontal="right"/>
    </xf>
    <xf numFmtId="0" fontId="18" fillId="0" borderId="0" xfId="0" applyFont="1" applyBorder="1"/>
    <xf numFmtId="0" fontId="18" fillId="7" borderId="0" xfId="0" applyFont="1" applyFill="1" applyBorder="1"/>
    <xf numFmtId="165" fontId="18" fillId="0" borderId="1" xfId="1" applyFont="1" applyFill="1" applyBorder="1"/>
    <xf numFmtId="0" fontId="0" fillId="0" borderId="0" xfId="0" applyAlignment="1"/>
    <xf numFmtId="0" fontId="26" fillId="0" borderId="0" xfId="0" applyFont="1" applyAlignment="1">
      <alignment horizontal="left"/>
    </xf>
    <xf numFmtId="0" fontId="2" fillId="0" borderId="27" xfId="0" applyFont="1" applyBorder="1"/>
    <xf numFmtId="0" fontId="2" fillId="0" borderId="28" xfId="0" applyFont="1" applyBorder="1"/>
    <xf numFmtId="0" fontId="2" fillId="0" borderId="29" xfId="0" applyFont="1" applyBorder="1"/>
    <xf numFmtId="165" fontId="0" fillId="0" borderId="0" xfId="1" applyNumberFormat="1" applyFont="1"/>
    <xf numFmtId="49" fontId="25" fillId="0" borderId="0" xfId="0" applyNumberFormat="1" applyFont="1"/>
    <xf numFmtId="0" fontId="28" fillId="11" borderId="30" xfId="0" applyFont="1" applyFill="1" applyBorder="1" applyAlignment="1">
      <alignment vertical="center"/>
    </xf>
    <xf numFmtId="0" fontId="28" fillId="0" borderId="30" xfId="0" applyFont="1" applyBorder="1" applyAlignment="1">
      <alignment vertical="center"/>
    </xf>
    <xf numFmtId="0" fontId="29" fillId="11" borderId="30" xfId="0" applyFont="1" applyFill="1" applyBorder="1" applyAlignment="1">
      <alignment vertical="center"/>
    </xf>
    <xf numFmtId="0" fontId="29" fillId="0" borderId="30" xfId="0" applyFont="1" applyBorder="1" applyAlignment="1">
      <alignment vertical="center"/>
    </xf>
    <xf numFmtId="49" fontId="0" fillId="0" borderId="0" xfId="0" applyNumberFormat="1" applyFont="1"/>
    <xf numFmtId="165" fontId="18" fillId="0" borderId="0" xfId="0" applyNumberFormat="1" applyFont="1"/>
    <xf numFmtId="0" fontId="6" fillId="12" borderId="2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20" fillId="0" borderId="0" xfId="0" applyFont="1" applyBorder="1"/>
    <xf numFmtId="0" fontId="24" fillId="0" borderId="0" xfId="0" applyFont="1" applyBorder="1" applyAlignment="1">
      <alignment horizontal="right"/>
    </xf>
    <xf numFmtId="0" fontId="24" fillId="0" borderId="0" xfId="0" applyFont="1" applyBorder="1" applyAlignment="1">
      <alignment horizontal="left"/>
    </xf>
    <xf numFmtId="0" fontId="22" fillId="0" borderId="0" xfId="0" applyFont="1" applyBorder="1" applyAlignment="1">
      <alignment horizontal="right"/>
    </xf>
    <xf numFmtId="14" fontId="20" fillId="0" borderId="0" xfId="0" applyNumberFormat="1" applyFont="1" applyBorder="1"/>
    <xf numFmtId="0" fontId="28" fillId="0" borderId="0" xfId="0" applyFont="1" applyBorder="1"/>
    <xf numFmtId="0" fontId="20" fillId="8" borderId="0" xfId="0" applyFont="1" applyFill="1" applyBorder="1"/>
    <xf numFmtId="0" fontId="22" fillId="8" borderId="0" xfId="0" applyFont="1" applyFill="1" applyBorder="1" applyAlignment="1">
      <alignment horizontal="center"/>
    </xf>
    <xf numFmtId="0" fontId="20" fillId="8" borderId="0" xfId="0" applyFont="1" applyFill="1" applyBorder="1" applyAlignment="1">
      <alignment horizontal="left"/>
    </xf>
    <xf numFmtId="0" fontId="0" fillId="0" borderId="0" xfId="0" applyBorder="1"/>
    <xf numFmtId="169" fontId="0" fillId="0" borderId="0" xfId="0" applyNumberFormat="1"/>
    <xf numFmtId="0" fontId="23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16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9" borderId="1" xfId="0" applyFill="1" applyBorder="1"/>
    <xf numFmtId="0" fontId="27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Alignment="1">
      <alignment horizontal="right" vertical="center"/>
    </xf>
    <xf numFmtId="165" fontId="28" fillId="0" borderId="0" xfId="1" applyFont="1" applyBorder="1"/>
    <xf numFmtId="165" fontId="20" fillId="8" borderId="0" xfId="1" applyFont="1" applyFill="1" applyBorder="1"/>
    <xf numFmtId="165" fontId="22" fillId="8" borderId="0" xfId="1" applyFont="1" applyFill="1" applyBorder="1"/>
    <xf numFmtId="165" fontId="0" fillId="4" borderId="0" xfId="1" applyFont="1" applyFill="1"/>
    <xf numFmtId="0" fontId="2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5" fontId="0" fillId="0" borderId="0" xfId="1" applyFont="1" applyProtection="1">
      <protection locked="0"/>
    </xf>
    <xf numFmtId="165" fontId="0" fillId="0" borderId="0" xfId="1" applyFont="1" applyProtection="1">
      <protection locked="0" hidden="1"/>
    </xf>
    <xf numFmtId="0" fontId="2" fillId="0" borderId="0" xfId="0" applyFont="1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49" fontId="0" fillId="0" borderId="0" xfId="0" applyNumberFormat="1" applyProtection="1">
      <protection locked="0"/>
    </xf>
    <xf numFmtId="49" fontId="0" fillId="0" borderId="22" xfId="0" applyNumberFormat="1" applyBorder="1" applyAlignment="1" applyProtection="1">
      <alignment horizontal="center"/>
      <protection locked="0"/>
    </xf>
    <xf numFmtId="49" fontId="0" fillId="0" borderId="5" xfId="0" applyNumberFormat="1" applyBorder="1" applyAlignment="1" applyProtection="1">
      <alignment horizontal="center"/>
      <protection locked="0"/>
    </xf>
    <xf numFmtId="49" fontId="6" fillId="3" borderId="3" xfId="0" applyNumberFormat="1" applyFont="1" applyFill="1" applyBorder="1" applyAlignment="1" applyProtection="1">
      <alignment horizontal="centerContinuous" vertical="center" wrapText="1" readingOrder="1"/>
      <protection locked="0"/>
    </xf>
    <xf numFmtId="170" fontId="0" fillId="0" borderId="0" xfId="0" applyNumberFormat="1" applyBorder="1" applyProtection="1"/>
    <xf numFmtId="0" fontId="22" fillId="0" borderId="19" xfId="0" applyFont="1" applyBorder="1" applyAlignment="1">
      <alignment horizontal="center"/>
    </xf>
    <xf numFmtId="171" fontId="0" fillId="0" borderId="0" xfId="0" applyNumberFormat="1"/>
    <xf numFmtId="0" fontId="0" fillId="0" borderId="18" xfId="0" applyFont="1" applyBorder="1" applyAlignment="1" applyProtection="1">
      <alignment horizontal="center"/>
      <protection locked="0"/>
    </xf>
    <xf numFmtId="0" fontId="20" fillId="0" borderId="18" xfId="0" applyFont="1" applyBorder="1" applyAlignment="1" applyProtection="1">
      <alignment horizontal="center"/>
      <protection locked="0"/>
    </xf>
    <xf numFmtId="0" fontId="21" fillId="3" borderId="21" xfId="0" applyFont="1" applyFill="1" applyBorder="1" applyAlignment="1" applyProtection="1">
      <alignment horizontal="centerContinuous" vertical="center" wrapText="1" readingOrder="1"/>
      <protection locked="0"/>
    </xf>
    <xf numFmtId="0" fontId="0" fillId="0" borderId="18" xfId="0" applyBorder="1" applyAlignment="1" applyProtection="1">
      <alignment horizontal="center"/>
      <protection locked="0"/>
    </xf>
    <xf numFmtId="0" fontId="6" fillId="3" borderId="21" xfId="0" applyFont="1" applyFill="1" applyBorder="1" applyAlignment="1" applyProtection="1">
      <alignment horizontal="centerContinuous" vertical="center" wrapText="1" readingOrder="1"/>
      <protection locked="0"/>
    </xf>
    <xf numFmtId="0" fontId="2" fillId="0" borderId="26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" fillId="0" borderId="0" xfId="0" applyFont="1"/>
    <xf numFmtId="165" fontId="0" fillId="0" borderId="0" xfId="1" applyFont="1" applyBorder="1" applyProtection="1">
      <protection hidden="1"/>
    </xf>
    <xf numFmtId="165" fontId="18" fillId="0" borderId="0" xfId="1" applyFont="1" applyBorder="1" applyProtection="1">
      <protection hidden="1"/>
    </xf>
    <xf numFmtId="0" fontId="0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49" fontId="20" fillId="0" borderId="22" xfId="0" applyNumberFormat="1" applyFont="1" applyBorder="1" applyAlignment="1" applyProtection="1">
      <alignment horizontal="center"/>
      <protection locked="0"/>
    </xf>
    <xf numFmtId="49" fontId="20" fillId="0" borderId="5" xfId="0" applyNumberFormat="1" applyFont="1" applyBorder="1" applyAlignment="1" applyProtection="1">
      <alignment horizontal="center"/>
      <protection locked="0"/>
    </xf>
    <xf numFmtId="49" fontId="21" fillId="3" borderId="3" xfId="0" applyNumberFormat="1" applyFont="1" applyFill="1" applyBorder="1" applyAlignment="1" applyProtection="1">
      <alignment horizontal="centerContinuous" vertical="center" wrapText="1" readingOrder="1"/>
      <protection locked="0"/>
    </xf>
    <xf numFmtId="49" fontId="0" fillId="0" borderId="0" xfId="0" applyNumberFormat="1" applyBorder="1" applyProtection="1">
      <protection locked="0"/>
    </xf>
    <xf numFmtId="49" fontId="0" fillId="0" borderId="0" xfId="0" applyNumberFormat="1" applyBorder="1" applyProtection="1"/>
    <xf numFmtId="170" fontId="0" fillId="0" borderId="0" xfId="0" applyNumberFormat="1"/>
    <xf numFmtId="3" fontId="0" fillId="0" borderId="0" xfId="0" applyNumberFormat="1"/>
    <xf numFmtId="0" fontId="0" fillId="0" borderId="0" xfId="0"/>
    <xf numFmtId="0" fontId="13" fillId="9" borderId="0" xfId="0" applyFont="1" applyFill="1" applyAlignment="1">
      <alignment horizontal="left" vertical="center" wrapText="1"/>
    </xf>
    <xf numFmtId="0" fontId="13" fillId="9" borderId="0" xfId="0" applyFont="1" applyFill="1" applyAlignment="1">
      <alignment horizontal="left" vertical="center"/>
    </xf>
    <xf numFmtId="0" fontId="11" fillId="5" borderId="0" xfId="0" applyFont="1" applyFill="1" applyAlignment="1" applyProtection="1">
      <alignment horizontal="center"/>
      <protection locked="0"/>
    </xf>
    <xf numFmtId="0" fontId="13" fillId="8" borderId="0" xfId="0" applyFont="1" applyFill="1" applyAlignment="1">
      <alignment horizontal="center"/>
    </xf>
    <xf numFmtId="0" fontId="12" fillId="9" borderId="0" xfId="0" applyFont="1" applyFill="1" applyAlignment="1" applyProtection="1">
      <alignment horizontal="center" vertical="center"/>
      <protection locked="0"/>
    </xf>
    <xf numFmtId="0" fontId="16" fillId="1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" xfId="0" applyFont="1" applyBorder="1" applyAlignment="1" applyProtection="1">
      <alignment horizontal="center" vertical="center"/>
      <protection locked="0"/>
    </xf>
    <xf numFmtId="0" fontId="20" fillId="0" borderId="7" xfId="0" applyFont="1" applyBorder="1" applyAlignment="1" applyProtection="1">
      <alignment horizontal="center"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20" fillId="0" borderId="9" xfId="0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alignment horizontal="center" vertical="center"/>
      <protection locked="0"/>
    </xf>
    <xf numFmtId="0" fontId="20" fillId="0" borderId="10" xfId="0" applyFont="1" applyBorder="1" applyAlignment="1" applyProtection="1">
      <alignment horizontal="center" vertical="center"/>
      <protection locked="0"/>
    </xf>
    <xf numFmtId="0" fontId="20" fillId="0" borderId="11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13" xfId="0" applyFont="1" applyBorder="1" applyAlignment="1" applyProtection="1">
      <alignment horizontal="center" vertical="center"/>
      <protection locked="0"/>
    </xf>
    <xf numFmtId="0" fontId="21" fillId="6" borderId="0" xfId="0" applyFont="1" applyFill="1" applyAlignment="1">
      <alignment horizontal="center"/>
    </xf>
    <xf numFmtId="0" fontId="20" fillId="0" borderId="6" xfId="0" applyFont="1" applyBorder="1" applyAlignment="1" applyProtection="1">
      <alignment horizontal="center" vertical="center"/>
      <protection locked="0"/>
    </xf>
    <xf numFmtId="0" fontId="22" fillId="0" borderId="0" xfId="0" applyFont="1" applyAlignment="1">
      <alignment horizontal="center"/>
    </xf>
    <xf numFmtId="165" fontId="20" fillId="0" borderId="14" xfId="1" applyFont="1" applyBorder="1" applyAlignment="1">
      <alignment horizontal="center" vertical="center"/>
    </xf>
    <xf numFmtId="165" fontId="20" fillId="0" borderId="15" xfId="1" applyFont="1" applyBorder="1" applyAlignment="1">
      <alignment horizontal="center" vertical="center"/>
    </xf>
    <xf numFmtId="165" fontId="20" fillId="0" borderId="16" xfId="1" applyFont="1" applyBorder="1" applyAlignment="1">
      <alignment horizontal="center" vertical="center"/>
    </xf>
    <xf numFmtId="165" fontId="20" fillId="0" borderId="17" xfId="1" applyFont="1" applyBorder="1" applyAlignment="1">
      <alignment horizontal="center" vertical="center"/>
    </xf>
    <xf numFmtId="165" fontId="20" fillId="0" borderId="0" xfId="1" applyFont="1" applyBorder="1" applyAlignment="1">
      <alignment horizontal="center" vertical="center"/>
    </xf>
    <xf numFmtId="165" fontId="20" fillId="0" borderId="18" xfId="1" applyFont="1" applyBorder="1" applyAlignment="1">
      <alignment horizontal="center" vertical="center"/>
    </xf>
    <xf numFmtId="165" fontId="20" fillId="0" borderId="19" xfId="1" applyFont="1" applyBorder="1" applyAlignment="1">
      <alignment horizontal="center" vertical="center"/>
    </xf>
    <xf numFmtId="165" fontId="20" fillId="0" borderId="20" xfId="1" applyFont="1" applyBorder="1" applyAlignment="1">
      <alignment horizontal="center" vertical="center"/>
    </xf>
    <xf numFmtId="165" fontId="20" fillId="0" borderId="21" xfId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6" fillId="6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165" fontId="0" fillId="0" borderId="14" xfId="1" applyFont="1" applyBorder="1" applyAlignment="1">
      <alignment horizontal="center" vertical="center"/>
    </xf>
    <xf numFmtId="165" fontId="0" fillId="0" borderId="15" xfId="1" applyFont="1" applyBorder="1" applyAlignment="1">
      <alignment horizontal="center" vertical="center"/>
    </xf>
    <xf numFmtId="165" fontId="0" fillId="0" borderId="16" xfId="1" applyFont="1" applyBorder="1" applyAlignment="1">
      <alignment horizontal="center" vertical="center"/>
    </xf>
    <xf numFmtId="165" fontId="0" fillId="0" borderId="17" xfId="1" applyFont="1" applyBorder="1" applyAlignment="1">
      <alignment horizontal="center" vertical="center"/>
    </xf>
    <xf numFmtId="165" fontId="0" fillId="0" borderId="0" xfId="1" applyFont="1" applyBorder="1" applyAlignment="1">
      <alignment horizontal="center" vertical="center"/>
    </xf>
    <xf numFmtId="165" fontId="0" fillId="0" borderId="18" xfId="1" applyFont="1" applyBorder="1" applyAlignment="1">
      <alignment horizontal="center" vertical="center"/>
    </xf>
    <xf numFmtId="165" fontId="0" fillId="0" borderId="19" xfId="1" applyFont="1" applyBorder="1" applyAlignment="1">
      <alignment horizontal="center" vertical="center"/>
    </xf>
    <xf numFmtId="165" fontId="0" fillId="0" borderId="20" xfId="1" applyFont="1" applyBorder="1" applyAlignment="1">
      <alignment horizontal="center" vertical="center"/>
    </xf>
    <xf numFmtId="165" fontId="0" fillId="0" borderId="2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65" fontId="0" fillId="0" borderId="25" xfId="1" applyFont="1" applyBorder="1" applyAlignment="1">
      <alignment horizontal="center" vertical="center"/>
    </xf>
    <xf numFmtId="165" fontId="0" fillId="0" borderId="23" xfId="1" applyFont="1" applyBorder="1" applyAlignment="1">
      <alignment horizontal="center" vertical="center"/>
    </xf>
    <xf numFmtId="0" fontId="0" fillId="0" borderId="25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1" fontId="0" fillId="0" borderId="23" xfId="0" applyNumberFormat="1" applyBorder="1" applyAlignment="1" applyProtection="1">
      <alignment horizontal="center"/>
      <protection locked="0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65" fontId="20" fillId="0" borderId="14" xfId="1" applyFont="1" applyBorder="1" applyAlignment="1">
      <alignment horizontal="center" vertical="center" wrapText="1"/>
    </xf>
    <xf numFmtId="165" fontId="20" fillId="0" borderId="15" xfId="1" applyFont="1" applyBorder="1" applyAlignment="1">
      <alignment horizontal="center" vertical="center" wrapText="1"/>
    </xf>
    <xf numFmtId="165" fontId="20" fillId="0" borderId="16" xfId="1" applyFont="1" applyBorder="1" applyAlignment="1">
      <alignment horizontal="center" vertical="center" wrapText="1"/>
    </xf>
    <xf numFmtId="165" fontId="20" fillId="0" borderId="17" xfId="1" applyFont="1" applyBorder="1" applyAlignment="1">
      <alignment horizontal="center" vertical="center" wrapText="1"/>
    </xf>
    <xf numFmtId="165" fontId="20" fillId="0" borderId="0" xfId="1" applyFont="1" applyBorder="1" applyAlignment="1">
      <alignment horizontal="center" vertical="center" wrapText="1"/>
    </xf>
    <xf numFmtId="165" fontId="20" fillId="0" borderId="18" xfId="1" applyFont="1" applyBorder="1" applyAlignment="1">
      <alignment horizontal="center" vertical="center" wrapText="1"/>
    </xf>
    <xf numFmtId="165" fontId="20" fillId="0" borderId="19" xfId="1" applyFont="1" applyBorder="1" applyAlignment="1">
      <alignment horizontal="center" vertical="center" wrapText="1"/>
    </xf>
    <xf numFmtId="165" fontId="20" fillId="0" borderId="20" xfId="1" applyFont="1" applyBorder="1" applyAlignment="1">
      <alignment horizontal="center" vertical="center" wrapText="1"/>
    </xf>
    <xf numFmtId="165" fontId="20" fillId="0" borderId="21" xfId="1" applyFont="1" applyBorder="1" applyAlignment="1">
      <alignment horizontal="center" vertical="center" wrapText="1"/>
    </xf>
    <xf numFmtId="169" fontId="2" fillId="7" borderId="0" xfId="0" applyNumberFormat="1" applyFont="1" applyFill="1" applyAlignment="1">
      <alignment horizontal="center"/>
    </xf>
    <xf numFmtId="0" fontId="6" fillId="10" borderId="0" xfId="0" applyFont="1" applyFill="1" applyAlignment="1">
      <alignment horizontal="center"/>
    </xf>
    <xf numFmtId="0" fontId="2" fillId="14" borderId="0" xfId="0" applyFont="1" applyFill="1" applyAlignment="1">
      <alignment horizontal="center"/>
    </xf>
    <xf numFmtId="0" fontId="0" fillId="13" borderId="0" xfId="0" applyFill="1" applyAlignment="1">
      <alignment horizontal="center"/>
    </xf>
    <xf numFmtId="0" fontId="22" fillId="0" borderId="0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25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166" fontId="3" fillId="2" borderId="0" xfId="0" applyNumberFormat="1" applyFont="1" applyFill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 applyProtection="1">
      <alignment horizontal="center"/>
      <protection locked="0"/>
    </xf>
  </cellXfs>
  <cellStyles count="3">
    <cellStyle name="Millares" xfId="1" builtinId="3"/>
    <cellStyle name="Millares 2" xfId="2" xr:uid="{00000000-0005-0000-0000-00002F000000}"/>
    <cellStyle name="Normal" xfId="0" builtinId="0"/>
  </cellStyles>
  <dxfs count="96">
    <dxf>
      <alignment horizontal="center"/>
    </dxf>
    <dxf>
      <numFmt numFmtId="2" formatCode="0.00"/>
    </dxf>
    <dxf>
      <numFmt numFmtId="165" formatCode="_(* #,##0.00_);_(* \(#,##0.00\);_(* &quot;-&quot;??_);_(@_)"/>
    </dxf>
    <dxf>
      <alignment horizontal="center"/>
    </dxf>
    <dxf>
      <numFmt numFmtId="0" formatCode="General"/>
    </dxf>
    <dxf>
      <numFmt numFmtId="171" formatCode="m/d/yyyy"/>
    </dxf>
    <dxf>
      <alignment horizontal="center" vertical="center" textRotation="0" wrapText="0" indent="0" justifyLastLine="0" shrinkToFit="0" readingOrder="0"/>
    </dxf>
    <dxf>
      <numFmt numFmtId="165" formatCode="_(* #,##0.00_);_(* \(#,##0.00\);_(* &quot;-&quot;??_);_(@_)"/>
      <protection locked="0" hidden="1"/>
    </dxf>
    <dxf>
      <numFmt numFmtId="165" formatCode="_(* #,##0.00_);_(* \(#,##0.00\);_(* &quot;-&quot;??_);_(@_)"/>
      <protection locked="0" hidden="1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5" formatCode="_(* #,##0.00_);_(* \(#,##0.00\);_(* &quot;-&quot;??_);_(@_)"/>
    </dxf>
    <dxf>
      <numFmt numFmtId="165" formatCode="_(* #,##0.00_);_(* \(#,##0.00\);_(* &quot;-&quot;??_);_(@_)"/>
    </dxf>
    <dxf>
      <numFmt numFmtId="165" formatCode="_(* #,##0.00_);_(* \(#,##0.00\);_(* &quot;-&quot;??_);_(@_)"/>
    </dxf>
    <dxf>
      <numFmt numFmtId="165" formatCode="_(* #,##0.00_);_(* \(#,##0.00\);_(* &quot;-&quot;??_);_(@_)"/>
    </dxf>
    <dxf>
      <numFmt numFmtId="165" formatCode="_(* #,##0.00_);_(* \(#,##0.00\);_(* &quot;-&quot;??_);_(@_)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0" formatCode="General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(* #,##0.00_);_(* \(#,##0.00\);_(* &quot;-&quot;??_);_(@_)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(* #,##0.00_);_(* \(#,##0.00\);_(* &quot;-&quot;??_);_(@_)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  <protection locked="0" hidden="0"/>
    </dxf>
    <dxf>
      <numFmt numFmtId="170" formatCode="dd\.mm\.yyyy;@"/>
    </dxf>
    <dxf>
      <border outline="0">
        <top style="thin">
          <color indexed="64"/>
        </top>
      </border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17CF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aplicaexcelcontable.com/blog/instalar-el-sistema-contable-basico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7" Type="http://schemas.openxmlformats.org/officeDocument/2006/relationships/image" Target="../media/image14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6" Type="http://schemas.openxmlformats.org/officeDocument/2006/relationships/image" Target="../media/image13.emf"/><Relationship Id="rId5" Type="http://schemas.openxmlformats.org/officeDocument/2006/relationships/image" Target="../media/image8.emf"/><Relationship Id="rId4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.emf"/><Relationship Id="rId7" Type="http://schemas.openxmlformats.org/officeDocument/2006/relationships/image" Target="../media/image21.emf"/><Relationship Id="rId2" Type="http://schemas.openxmlformats.org/officeDocument/2006/relationships/image" Target="../media/image19.emf"/><Relationship Id="rId1" Type="http://schemas.openxmlformats.org/officeDocument/2006/relationships/image" Target="../media/image20.emf"/><Relationship Id="rId6" Type="http://schemas.openxmlformats.org/officeDocument/2006/relationships/image" Target="../media/image15.emf"/><Relationship Id="rId5" Type="http://schemas.openxmlformats.org/officeDocument/2006/relationships/image" Target="../media/image16.emf"/><Relationship Id="rId4" Type="http://schemas.openxmlformats.org/officeDocument/2006/relationships/image" Target="../media/image17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7" Type="http://schemas.openxmlformats.org/officeDocument/2006/relationships/image" Target="../media/image28.emf"/><Relationship Id="rId2" Type="http://schemas.openxmlformats.org/officeDocument/2006/relationships/image" Target="../media/image26.emf"/><Relationship Id="rId1" Type="http://schemas.openxmlformats.org/officeDocument/2006/relationships/image" Target="../media/image27.emf"/><Relationship Id="rId6" Type="http://schemas.openxmlformats.org/officeDocument/2006/relationships/image" Target="../media/image22.emf"/><Relationship Id="rId5" Type="http://schemas.openxmlformats.org/officeDocument/2006/relationships/image" Target="../media/image23.emf"/><Relationship Id="rId4" Type="http://schemas.openxmlformats.org/officeDocument/2006/relationships/image" Target="../media/image24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7" Type="http://schemas.openxmlformats.org/officeDocument/2006/relationships/image" Target="../media/image35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6" Type="http://schemas.openxmlformats.org/officeDocument/2006/relationships/image" Target="../media/image29.emf"/><Relationship Id="rId5" Type="http://schemas.openxmlformats.org/officeDocument/2006/relationships/image" Target="../media/image30.emf"/><Relationship Id="rId4" Type="http://schemas.openxmlformats.org/officeDocument/2006/relationships/image" Target="../media/image31.emf"/></Relationships>
</file>

<file path=xl/drawings/_rels/vmlDrawing8.vml.rels><?xml version="1.0" encoding="UTF-8" standalone="yes"?>
<Relationships xmlns="http://schemas.openxmlformats.org/package/2006/relationships"><Relationship Id="rId3" Type="http://schemas.openxmlformats.org/officeDocument/2006/relationships/image" Target="../media/image39.emf"/><Relationship Id="rId7" Type="http://schemas.openxmlformats.org/officeDocument/2006/relationships/image" Target="../media/image42.emf"/><Relationship Id="rId2" Type="http://schemas.openxmlformats.org/officeDocument/2006/relationships/image" Target="../media/image40.emf"/><Relationship Id="rId1" Type="http://schemas.openxmlformats.org/officeDocument/2006/relationships/image" Target="../media/image41.emf"/><Relationship Id="rId6" Type="http://schemas.openxmlformats.org/officeDocument/2006/relationships/image" Target="../media/image36.emf"/><Relationship Id="rId5" Type="http://schemas.openxmlformats.org/officeDocument/2006/relationships/image" Target="../media/image37.emf"/><Relationship Id="rId4" Type="http://schemas.openxmlformats.org/officeDocument/2006/relationships/image" Target="../media/image38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46.emf"/><Relationship Id="rId3" Type="http://schemas.openxmlformats.org/officeDocument/2006/relationships/image" Target="../media/image51.emf"/><Relationship Id="rId7" Type="http://schemas.openxmlformats.org/officeDocument/2006/relationships/image" Target="../media/image47.emf"/><Relationship Id="rId2" Type="http://schemas.openxmlformats.org/officeDocument/2006/relationships/image" Target="../media/image52.emf"/><Relationship Id="rId1" Type="http://schemas.openxmlformats.org/officeDocument/2006/relationships/image" Target="../media/image53.emf"/><Relationship Id="rId6" Type="http://schemas.openxmlformats.org/officeDocument/2006/relationships/image" Target="../media/image48.emf"/><Relationship Id="rId11" Type="http://schemas.openxmlformats.org/officeDocument/2006/relationships/image" Target="../media/image43.emf"/><Relationship Id="rId5" Type="http://schemas.openxmlformats.org/officeDocument/2006/relationships/image" Target="../media/image49.emf"/><Relationship Id="rId10" Type="http://schemas.openxmlformats.org/officeDocument/2006/relationships/image" Target="../media/image44.emf"/><Relationship Id="rId4" Type="http://schemas.openxmlformats.org/officeDocument/2006/relationships/image" Target="../media/image50.emf"/><Relationship Id="rId9" Type="http://schemas.openxmlformats.org/officeDocument/2006/relationships/image" Target="../media/image45.emf"/></Relationships>
</file>

<file path=xl/drawings/_rels/vmlDrawing1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6.emf"/><Relationship Id="rId2" Type="http://schemas.openxmlformats.org/officeDocument/2006/relationships/image" Target="../media/image55.emf"/><Relationship Id="rId1" Type="http://schemas.openxmlformats.org/officeDocument/2006/relationships/image" Target="../media/image54.emf"/><Relationship Id="rId4" Type="http://schemas.openxmlformats.org/officeDocument/2006/relationships/image" Target="../media/image57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9.emf"/><Relationship Id="rId1" Type="http://schemas.openxmlformats.org/officeDocument/2006/relationships/image" Target="../media/image58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2</xdr:row>
      <xdr:rowOff>123825</xdr:rowOff>
    </xdr:from>
    <xdr:to>
      <xdr:col>11</xdr:col>
      <xdr:colOff>142875</xdr:colOff>
      <xdr:row>4</xdr:row>
      <xdr:rowOff>66675</xdr:rowOff>
    </xdr:to>
    <xdr:sp macro="[0]!IRADIARIO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458075" y="552450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aseline="0"/>
            <a:t>HOJA DIARIO</a:t>
          </a:r>
          <a:endParaRPr lang="es-ES" sz="1100"/>
        </a:p>
      </xdr:txBody>
    </xdr:sp>
    <xdr:clientData/>
  </xdr:twoCellAnchor>
  <xdr:twoCellAnchor>
    <xdr:from>
      <xdr:col>9</xdr:col>
      <xdr:colOff>76200</xdr:colOff>
      <xdr:row>5</xdr:row>
      <xdr:rowOff>47625</xdr:rowOff>
    </xdr:from>
    <xdr:to>
      <xdr:col>11</xdr:col>
      <xdr:colOff>152400</xdr:colOff>
      <xdr:row>6</xdr:row>
      <xdr:rowOff>180975</xdr:rowOff>
    </xdr:to>
    <xdr:sp macro="[0]!IRABALANC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467600" y="1047750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100"/>
            <a:t>BALANCE</a:t>
          </a:r>
          <a:r>
            <a:rPr lang="es-ES" sz="1100" baseline="0"/>
            <a:t> DE COMPROB</a:t>
          </a:r>
          <a:endParaRPr lang="es-ES" sz="1100"/>
        </a:p>
      </xdr:txBody>
    </xdr:sp>
    <xdr:clientData/>
  </xdr:twoCellAnchor>
  <xdr:twoCellAnchor>
    <xdr:from>
      <xdr:col>11</xdr:col>
      <xdr:colOff>352425</xdr:colOff>
      <xdr:row>2</xdr:row>
      <xdr:rowOff>133350</xdr:rowOff>
    </xdr:from>
    <xdr:to>
      <xdr:col>13</xdr:col>
      <xdr:colOff>428625</xdr:colOff>
      <xdr:row>4</xdr:row>
      <xdr:rowOff>76200</xdr:rowOff>
    </xdr:to>
    <xdr:sp macro="[0]!IRAMAYOR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267825" y="561975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HOJA</a:t>
          </a:r>
          <a:r>
            <a:rPr lang="es-ES" sz="1100" baseline="0"/>
            <a:t> MAYOR</a:t>
          </a:r>
          <a:endParaRPr lang="es-ES" sz="1100"/>
        </a:p>
      </xdr:txBody>
    </xdr:sp>
    <xdr:clientData/>
  </xdr:twoCellAnchor>
  <xdr:twoCellAnchor>
    <xdr:from>
      <xdr:col>11</xdr:col>
      <xdr:colOff>361950</xdr:colOff>
      <xdr:row>5</xdr:row>
      <xdr:rowOff>47625</xdr:rowOff>
    </xdr:from>
    <xdr:to>
      <xdr:col>13</xdr:col>
      <xdr:colOff>438150</xdr:colOff>
      <xdr:row>6</xdr:row>
      <xdr:rowOff>180975</xdr:rowOff>
    </xdr:to>
    <xdr:sp macro="[0]!IRAGENERAL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277350" y="1047750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BALANCE GENERAL</a:t>
          </a:r>
        </a:p>
      </xdr:txBody>
    </xdr:sp>
    <xdr:clientData/>
  </xdr:twoCellAnchor>
  <xdr:twoCellAnchor>
    <xdr:from>
      <xdr:col>9</xdr:col>
      <xdr:colOff>85725</xdr:colOff>
      <xdr:row>7</xdr:row>
      <xdr:rowOff>152400</xdr:rowOff>
    </xdr:from>
    <xdr:to>
      <xdr:col>11</xdr:col>
      <xdr:colOff>161925</xdr:colOff>
      <xdr:row>9</xdr:row>
      <xdr:rowOff>95250</xdr:rowOff>
    </xdr:to>
    <xdr:sp macro="[0]!IRARESULTADOS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477125" y="1533525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ESTADO DE RESULTADO</a:t>
          </a:r>
        </a:p>
      </xdr:txBody>
    </xdr:sp>
    <xdr:clientData/>
  </xdr:twoCellAnchor>
  <xdr:twoCellAnchor>
    <xdr:from>
      <xdr:col>11</xdr:col>
      <xdr:colOff>390525</xdr:colOff>
      <xdr:row>16</xdr:row>
      <xdr:rowOff>0</xdr:rowOff>
    </xdr:from>
    <xdr:to>
      <xdr:col>13</xdr:col>
      <xdr:colOff>495301</xdr:colOff>
      <xdr:row>17</xdr:row>
      <xdr:rowOff>133350</xdr:rowOff>
    </xdr:to>
    <xdr:sp macro="" textlink="">
      <xdr:nvSpPr>
        <xdr:cNvPr id="7" name="Rectángulo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305925" y="3095625"/>
          <a:ext cx="1628776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100" b="1">
              <a:solidFill>
                <a:srgbClr val="FF0000"/>
              </a:solidFill>
            </a:rPr>
            <a:t>MANUAL</a:t>
          </a:r>
          <a:r>
            <a:rPr lang="es-ES" sz="1100" b="1" baseline="0">
              <a:solidFill>
                <a:srgbClr val="FF0000"/>
              </a:solidFill>
            </a:rPr>
            <a:t> DEL USUARIO</a:t>
          </a:r>
          <a:endParaRPr lang="es-ES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438150</xdr:colOff>
      <xdr:row>2</xdr:row>
      <xdr:rowOff>161925</xdr:rowOff>
    </xdr:from>
    <xdr:to>
      <xdr:col>3</xdr:col>
      <xdr:colOff>514350</xdr:colOff>
      <xdr:row>4</xdr:row>
      <xdr:rowOff>104775</xdr:rowOff>
    </xdr:to>
    <xdr:sp macro="[0]!IRAD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00150" y="590550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aseline="0"/>
            <a:t>ASIENTOS </a:t>
          </a:r>
          <a:endParaRPr lang="es-ES" sz="1100"/>
        </a:p>
      </xdr:txBody>
    </xdr:sp>
    <xdr:clientData/>
  </xdr:twoCellAnchor>
  <xdr:twoCellAnchor>
    <xdr:from>
      <xdr:col>1</xdr:col>
      <xdr:colOff>419100</xdr:colOff>
      <xdr:row>5</xdr:row>
      <xdr:rowOff>171450</xdr:rowOff>
    </xdr:from>
    <xdr:to>
      <xdr:col>3</xdr:col>
      <xdr:colOff>495300</xdr:colOff>
      <xdr:row>7</xdr:row>
      <xdr:rowOff>114300</xdr:rowOff>
    </xdr:to>
    <xdr:sp macro="[0]!IRAI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181100" y="1171575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aseline="0">
              <a:ln>
                <a:noFill/>
              </a:ln>
            </a:rPr>
            <a:t>INGRESOS</a:t>
          </a:r>
          <a:endParaRPr lang="es-ES" sz="1100">
            <a:ln>
              <a:noFill/>
            </a:ln>
          </a:endParaRPr>
        </a:p>
      </xdr:txBody>
    </xdr:sp>
    <xdr:clientData/>
  </xdr:twoCellAnchor>
  <xdr:twoCellAnchor>
    <xdr:from>
      <xdr:col>1</xdr:col>
      <xdr:colOff>419100</xdr:colOff>
      <xdr:row>8</xdr:row>
      <xdr:rowOff>142875</xdr:rowOff>
    </xdr:from>
    <xdr:to>
      <xdr:col>3</xdr:col>
      <xdr:colOff>495300</xdr:colOff>
      <xdr:row>10</xdr:row>
      <xdr:rowOff>85725</xdr:rowOff>
    </xdr:to>
    <xdr:sp macro="[0]!IRAE" textlink="">
      <xdr:nvSpPr>
        <xdr:cNvPr id="10" name="Rectángul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81100" y="1714500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aseline="0"/>
            <a:t>EGRESOS</a:t>
          </a:r>
          <a:endParaRPr lang="es-ES" sz="1100"/>
        </a:p>
      </xdr:txBody>
    </xdr:sp>
    <xdr:clientData/>
  </xdr:twoCellAnchor>
  <xdr:twoCellAnchor>
    <xdr:from>
      <xdr:col>1</xdr:col>
      <xdr:colOff>419100</xdr:colOff>
      <xdr:row>11</xdr:row>
      <xdr:rowOff>133350</xdr:rowOff>
    </xdr:from>
    <xdr:to>
      <xdr:col>3</xdr:col>
      <xdr:colOff>495300</xdr:colOff>
      <xdr:row>13</xdr:row>
      <xdr:rowOff>76200</xdr:rowOff>
    </xdr:to>
    <xdr:sp macro="[0]!avisos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181100" y="2276475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aseline="0"/>
            <a:t>NOTA DE DEBITO</a:t>
          </a:r>
          <a:endParaRPr lang="es-ES" sz="1100"/>
        </a:p>
      </xdr:txBody>
    </xdr:sp>
    <xdr:clientData/>
  </xdr:twoCellAnchor>
  <xdr:twoCellAnchor>
    <xdr:from>
      <xdr:col>1</xdr:col>
      <xdr:colOff>419100</xdr:colOff>
      <xdr:row>14</xdr:row>
      <xdr:rowOff>142875</xdr:rowOff>
    </xdr:from>
    <xdr:to>
      <xdr:col>3</xdr:col>
      <xdr:colOff>495300</xdr:colOff>
      <xdr:row>16</xdr:row>
      <xdr:rowOff>85725</xdr:rowOff>
    </xdr:to>
    <xdr:sp macro="[0]!avisos" textlink="">
      <xdr:nvSpPr>
        <xdr:cNvPr id="12" name="Rectángul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181100" y="2857500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aseline="0"/>
            <a:t>NOTA DE CREDITO</a:t>
          </a:r>
          <a:endParaRPr lang="es-E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18</xdr:row>
          <xdr:rowOff>133350</xdr:rowOff>
        </xdr:from>
        <xdr:to>
          <xdr:col>6</xdr:col>
          <xdr:colOff>533400</xdr:colOff>
          <xdr:row>23</xdr:row>
          <xdr:rowOff>38100</xdr:rowOff>
        </xdr:to>
        <xdr:sp macro="" textlink="">
          <xdr:nvSpPr>
            <xdr:cNvPr id="5124" name="CommandButton3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542925</xdr:colOff>
      <xdr:row>19</xdr:row>
      <xdr:rowOff>9524</xdr:rowOff>
    </xdr:from>
    <xdr:to>
      <xdr:col>6</xdr:col>
      <xdr:colOff>247650</xdr:colOff>
      <xdr:row>19</xdr:row>
      <xdr:rowOff>180975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352925" y="3676649"/>
          <a:ext cx="1000125" cy="171451"/>
        </a:xfrm>
        <a:prstGeom prst="rect">
          <a:avLst/>
        </a:prstGeom>
        <a:solidFill>
          <a:srgbClr val="17CF2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800" b="1">
              <a:solidFill>
                <a:srgbClr val="FF0000"/>
              </a:solidFill>
            </a:rPr>
            <a:t>GUARDAR</a:t>
          </a:r>
          <a:r>
            <a:rPr lang="es-ES" sz="800" b="1" baseline="0">
              <a:solidFill>
                <a:srgbClr val="FF0000"/>
              </a:solidFill>
            </a:rPr>
            <a:t> Y SALIR</a:t>
          </a:r>
          <a:endParaRPr lang="es-ES" sz="80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333375</xdr:colOff>
      <xdr:row>20</xdr:row>
      <xdr:rowOff>95251</xdr:rowOff>
    </xdr:from>
    <xdr:to>
      <xdr:col>8</xdr:col>
      <xdr:colOff>676275</xdr:colOff>
      <xdr:row>21</xdr:row>
      <xdr:rowOff>133351</xdr:rowOff>
    </xdr:to>
    <xdr:sp macro="[0]!avisos" textlink="">
      <xdr:nvSpPr>
        <xdr:cNvPr id="16" name="Elips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200775" y="3952876"/>
          <a:ext cx="1104900" cy="2286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ES" sz="1100" b="1">
              <a:solidFill>
                <a:srgbClr val="FF0000"/>
              </a:solidFill>
            </a:rPr>
            <a:t>MOSTRAR</a:t>
          </a:r>
        </a:p>
      </xdr:txBody>
    </xdr:sp>
    <xdr:clientData/>
  </xdr:twoCellAnchor>
  <xdr:twoCellAnchor>
    <xdr:from>
      <xdr:col>7</xdr:col>
      <xdr:colOff>333375</xdr:colOff>
      <xdr:row>22</xdr:row>
      <xdr:rowOff>9525</xdr:rowOff>
    </xdr:from>
    <xdr:to>
      <xdr:col>8</xdr:col>
      <xdr:colOff>647700</xdr:colOff>
      <xdr:row>23</xdr:row>
      <xdr:rowOff>47625</xdr:rowOff>
    </xdr:to>
    <xdr:sp macro="[0]!ocultahojas" textlink="">
      <xdr:nvSpPr>
        <xdr:cNvPr id="24" name="Elips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200775" y="4248150"/>
          <a:ext cx="1076325" cy="2286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ES" sz="1100" b="1">
              <a:solidFill>
                <a:srgbClr val="FF0000"/>
              </a:solidFill>
            </a:rPr>
            <a:t>OCULTAR</a:t>
          </a:r>
        </a:p>
      </xdr:txBody>
    </xdr:sp>
    <xdr:clientData/>
  </xdr:twoCellAnchor>
  <xdr:twoCellAnchor>
    <xdr:from>
      <xdr:col>1</xdr:col>
      <xdr:colOff>428625</xdr:colOff>
      <xdr:row>17</xdr:row>
      <xdr:rowOff>171450</xdr:rowOff>
    </xdr:from>
    <xdr:to>
      <xdr:col>3</xdr:col>
      <xdr:colOff>504825</xdr:colOff>
      <xdr:row>19</xdr:row>
      <xdr:rowOff>114300</xdr:rowOff>
    </xdr:to>
    <xdr:sp macro="[0]!avisos" textlink="">
      <xdr:nvSpPr>
        <xdr:cNvPr id="25" name="Rectángul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190625" y="3457575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aseline="0"/>
            <a:t>CONTROL DE TERCEROS</a:t>
          </a:r>
          <a:endParaRPr lang="es-ES" sz="1100"/>
        </a:p>
      </xdr:txBody>
    </xdr:sp>
    <xdr:clientData/>
  </xdr:twoCellAnchor>
  <xdr:twoCellAnchor>
    <xdr:from>
      <xdr:col>5</xdr:col>
      <xdr:colOff>581025</xdr:colOff>
      <xdr:row>3</xdr:row>
      <xdr:rowOff>66675</xdr:rowOff>
    </xdr:from>
    <xdr:to>
      <xdr:col>7</xdr:col>
      <xdr:colOff>123825</xdr:colOff>
      <xdr:row>5</xdr:row>
      <xdr:rowOff>9525</xdr:rowOff>
    </xdr:to>
    <xdr:sp macro="[0]!avisos" textlink="">
      <xdr:nvSpPr>
        <xdr:cNvPr id="26" name="Rectángul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4391025" y="685800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REPORTES</a:t>
          </a:r>
          <a:r>
            <a:rPr lang="es-ES" sz="1100" baseline="0"/>
            <a:t> CONTABLES</a:t>
          </a:r>
          <a:endParaRPr lang="es-ES" sz="1100"/>
        </a:p>
      </xdr:txBody>
    </xdr:sp>
    <xdr:clientData/>
  </xdr:twoCellAnchor>
  <xdr:twoCellAnchor>
    <xdr:from>
      <xdr:col>5</xdr:col>
      <xdr:colOff>590550</xdr:colOff>
      <xdr:row>6</xdr:row>
      <xdr:rowOff>95250</xdr:rowOff>
    </xdr:from>
    <xdr:to>
      <xdr:col>7</xdr:col>
      <xdr:colOff>133350</xdr:colOff>
      <xdr:row>8</xdr:row>
      <xdr:rowOff>38100</xdr:rowOff>
    </xdr:to>
    <xdr:sp macro="[0]!avisos" textlink="">
      <xdr:nvSpPr>
        <xdr:cNvPr id="27" name="Rectángulo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400550" y="1285875"/>
          <a:ext cx="1600200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aseline="0"/>
            <a:t>REPORTES DE TERCEROS</a:t>
          </a:r>
          <a:endParaRPr lang="es-ES" sz="1100"/>
        </a:p>
      </xdr:txBody>
    </xdr:sp>
    <xdr:clientData/>
  </xdr:twoCellAnchor>
  <xdr:twoCellAnchor>
    <xdr:from>
      <xdr:col>11</xdr:col>
      <xdr:colOff>361950</xdr:colOff>
      <xdr:row>10</xdr:row>
      <xdr:rowOff>114300</xdr:rowOff>
    </xdr:from>
    <xdr:to>
      <xdr:col>13</xdr:col>
      <xdr:colOff>466726</xdr:colOff>
      <xdr:row>12</xdr:row>
      <xdr:rowOff>57150</xdr:rowOff>
    </xdr:to>
    <xdr:sp macro="[0]!avisos" textlink="">
      <xdr:nvSpPr>
        <xdr:cNvPr id="21" name="Rectángulo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77350" y="2066925"/>
          <a:ext cx="1628776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100"/>
            <a:t>HOJA</a:t>
          </a:r>
          <a:r>
            <a:rPr lang="es-ES" sz="1100" baseline="0"/>
            <a:t> PROVEEDORES</a:t>
          </a:r>
          <a:endParaRPr lang="es-ES" sz="1100"/>
        </a:p>
      </xdr:txBody>
    </xdr:sp>
    <xdr:clientData/>
  </xdr:twoCellAnchor>
  <xdr:twoCellAnchor>
    <xdr:from>
      <xdr:col>9</xdr:col>
      <xdr:colOff>95250</xdr:colOff>
      <xdr:row>16</xdr:row>
      <xdr:rowOff>0</xdr:rowOff>
    </xdr:from>
    <xdr:to>
      <xdr:col>11</xdr:col>
      <xdr:colOff>200026</xdr:colOff>
      <xdr:row>17</xdr:row>
      <xdr:rowOff>133350</xdr:rowOff>
    </xdr:to>
    <xdr:sp macro="[0]!avisos" textlink="">
      <xdr:nvSpPr>
        <xdr:cNvPr id="22" name="Rectángulo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486650" y="3095625"/>
          <a:ext cx="1628776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100"/>
            <a:t>ESTADO</a:t>
          </a:r>
          <a:r>
            <a:rPr lang="es-ES" sz="1100" baseline="0"/>
            <a:t>CXP</a:t>
          </a:r>
          <a:endParaRPr lang="es-ES" sz="1100"/>
        </a:p>
      </xdr:txBody>
    </xdr:sp>
    <xdr:clientData/>
  </xdr:twoCellAnchor>
  <xdr:twoCellAnchor>
    <xdr:from>
      <xdr:col>9</xdr:col>
      <xdr:colOff>76200</xdr:colOff>
      <xdr:row>13</xdr:row>
      <xdr:rowOff>47625</xdr:rowOff>
    </xdr:from>
    <xdr:to>
      <xdr:col>11</xdr:col>
      <xdr:colOff>180976</xdr:colOff>
      <xdr:row>14</xdr:row>
      <xdr:rowOff>180975</xdr:rowOff>
    </xdr:to>
    <xdr:sp macro="[0]!avisos" textlink="">
      <xdr:nvSpPr>
        <xdr:cNvPr id="23" name="Rectángulo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467600" y="2571750"/>
          <a:ext cx="1628776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100"/>
            <a:t>ESTADOCXC</a:t>
          </a:r>
        </a:p>
      </xdr:txBody>
    </xdr:sp>
    <xdr:clientData/>
  </xdr:twoCellAnchor>
  <xdr:twoCellAnchor>
    <xdr:from>
      <xdr:col>11</xdr:col>
      <xdr:colOff>381000</xdr:colOff>
      <xdr:row>13</xdr:row>
      <xdr:rowOff>66675</xdr:rowOff>
    </xdr:from>
    <xdr:to>
      <xdr:col>13</xdr:col>
      <xdr:colOff>485776</xdr:colOff>
      <xdr:row>15</xdr:row>
      <xdr:rowOff>9525</xdr:rowOff>
    </xdr:to>
    <xdr:sp macro="[0]!avisos" textlink="">
      <xdr:nvSpPr>
        <xdr:cNvPr id="28" name="Rectángulo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0" y="2590800"/>
          <a:ext cx="1628776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100"/>
            <a:t>HOJA CLIENTES</a:t>
          </a:r>
        </a:p>
      </xdr:txBody>
    </xdr:sp>
    <xdr:clientData/>
  </xdr:twoCellAnchor>
  <xdr:twoCellAnchor>
    <xdr:from>
      <xdr:col>9</xdr:col>
      <xdr:colOff>85725</xdr:colOff>
      <xdr:row>10</xdr:row>
      <xdr:rowOff>104775</xdr:rowOff>
    </xdr:from>
    <xdr:to>
      <xdr:col>11</xdr:col>
      <xdr:colOff>190501</xdr:colOff>
      <xdr:row>12</xdr:row>
      <xdr:rowOff>47625</xdr:rowOff>
    </xdr:to>
    <xdr:sp macro="[0]!IRASEGUIMIENTO" textlink="">
      <xdr:nvSpPr>
        <xdr:cNvPr id="29" name="Rectángul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7477125" y="2057400"/>
          <a:ext cx="1628776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100"/>
            <a:t>HOJA</a:t>
          </a:r>
          <a:r>
            <a:rPr lang="es-ES" sz="1100" baseline="0"/>
            <a:t> SEGUIMIENTO</a:t>
          </a:r>
          <a:endParaRPr lang="es-ES" sz="1100"/>
        </a:p>
      </xdr:txBody>
    </xdr:sp>
    <xdr:clientData/>
  </xdr:twoCellAnchor>
  <xdr:twoCellAnchor>
    <xdr:from>
      <xdr:col>11</xdr:col>
      <xdr:colOff>361950</xdr:colOff>
      <xdr:row>7</xdr:row>
      <xdr:rowOff>152400</xdr:rowOff>
    </xdr:from>
    <xdr:to>
      <xdr:col>13</xdr:col>
      <xdr:colOff>466726</xdr:colOff>
      <xdr:row>9</xdr:row>
      <xdr:rowOff>95250</xdr:rowOff>
    </xdr:to>
    <xdr:sp macro="[0]!IRAPLANC" textlink="">
      <xdr:nvSpPr>
        <xdr:cNvPr id="30" name="Rectángul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77350" y="1533525"/>
          <a:ext cx="1628776" cy="323850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100"/>
            <a:t>PLAN</a:t>
          </a:r>
          <a:r>
            <a:rPr lang="es-ES" sz="1100" baseline="0"/>
            <a:t> CONTABLE</a:t>
          </a:r>
          <a:endParaRPr lang="es-ES" sz="1100"/>
        </a:p>
      </xdr:txBody>
    </xdr:sp>
    <xdr:clientData/>
  </xdr:twoCellAnchor>
  <xdr:twoCellAnchor>
    <xdr:from>
      <xdr:col>9</xdr:col>
      <xdr:colOff>400050</xdr:colOff>
      <xdr:row>19</xdr:row>
      <xdr:rowOff>0</xdr:rowOff>
    </xdr:from>
    <xdr:to>
      <xdr:col>10</xdr:col>
      <xdr:colOff>590550</xdr:colOff>
      <xdr:row>20</xdr:row>
      <xdr:rowOff>95250</xdr:rowOff>
    </xdr:to>
    <xdr:sp macro="[0]!avisos" textlink="">
      <xdr:nvSpPr>
        <xdr:cNvPr id="13" name="Rectángulo: esquinas redondeada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791450" y="3667125"/>
          <a:ext cx="952500" cy="28575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ES" sz="1100"/>
            <a:t>CIERRE</a:t>
          </a:r>
          <a:r>
            <a:rPr lang="es-ES" sz="1100">
              <a:solidFill>
                <a:schemeClr val="bg1"/>
              </a:solidFill>
            </a:rPr>
            <a:t>	</a:t>
          </a:r>
        </a:p>
      </xdr:txBody>
    </xdr:sp>
    <xdr:clientData/>
  </xdr:twoCellAnchor>
  <xdr:twoCellAnchor>
    <xdr:from>
      <xdr:col>11</xdr:col>
      <xdr:colOff>742950</xdr:colOff>
      <xdr:row>19</xdr:row>
      <xdr:rowOff>9525</xdr:rowOff>
    </xdr:from>
    <xdr:to>
      <xdr:col>13</xdr:col>
      <xdr:colOff>133350</xdr:colOff>
      <xdr:row>20</xdr:row>
      <xdr:rowOff>104775</xdr:rowOff>
    </xdr:to>
    <xdr:sp macro="[0]!IRASINICIAL" textlink="">
      <xdr:nvSpPr>
        <xdr:cNvPr id="15" name="Rectángulo: esquinas redondeada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9658350" y="3676650"/>
          <a:ext cx="914400" cy="28575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CREAR</a:t>
          </a:r>
          <a:r>
            <a:rPr lang="es-ES" sz="1100" b="1" baseline="0"/>
            <a:t> S.I</a:t>
          </a:r>
          <a:endParaRPr lang="es-ES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4</xdr:row>
          <xdr:rowOff>123825</xdr:rowOff>
        </xdr:from>
        <xdr:to>
          <xdr:col>6</xdr:col>
          <xdr:colOff>771525</xdr:colOff>
          <xdr:row>6</xdr:row>
          <xdr:rowOff>47625</xdr:rowOff>
        </xdr:to>
        <xdr:sp macro="" textlink="">
          <xdr:nvSpPr>
            <xdr:cNvPr id="28673" name="CommandButton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1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7</xdr:row>
          <xdr:rowOff>57150</xdr:rowOff>
        </xdr:from>
        <xdr:to>
          <xdr:col>6</xdr:col>
          <xdr:colOff>552450</xdr:colOff>
          <xdr:row>9</xdr:row>
          <xdr:rowOff>114300</xdr:rowOff>
        </xdr:to>
        <xdr:sp macro="" textlink="">
          <xdr:nvSpPr>
            <xdr:cNvPr id="28674" name="CommandButton2" hidden="1">
              <a:extLst>
                <a:ext uri="{63B3BB69-23CF-44E3-9099-C40C66FF867C}">
                  <a14:compatExt spid="_x0000_s28674"/>
                </a:ext>
                <a:ext uri="{FF2B5EF4-FFF2-40B4-BE49-F238E27FC236}">
                  <a16:creationId xmlns:a16="http://schemas.microsoft.com/office/drawing/2014/main" id="{00000000-0008-0000-0100-000002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7</xdr:row>
          <xdr:rowOff>57150</xdr:rowOff>
        </xdr:from>
        <xdr:to>
          <xdr:col>7</xdr:col>
          <xdr:colOff>676275</xdr:colOff>
          <xdr:row>9</xdr:row>
          <xdr:rowOff>95250</xdr:rowOff>
        </xdr:to>
        <xdr:sp macro="" textlink="">
          <xdr:nvSpPr>
            <xdr:cNvPr id="28675" name="CommandButton3" hidden="1">
              <a:extLst>
                <a:ext uri="{63B3BB69-23CF-44E3-9099-C40C66FF867C}">
                  <a14:compatExt spid="_x0000_s28675"/>
                </a:ext>
                <a:ext uri="{FF2B5EF4-FFF2-40B4-BE49-F238E27FC236}">
                  <a16:creationId xmlns:a16="http://schemas.microsoft.com/office/drawing/2014/main" id="{00000000-0008-0000-0100-000003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5</xdr:col>
      <xdr:colOff>466725</xdr:colOff>
      <xdr:row>2</xdr:row>
      <xdr:rowOff>9525</xdr:rowOff>
    </xdr:from>
    <xdr:to>
      <xdr:col>6</xdr:col>
      <xdr:colOff>704850</xdr:colOff>
      <xdr:row>4</xdr:row>
      <xdr:rowOff>9525</xdr:rowOff>
    </xdr:to>
    <xdr:sp macro="[0]!REGRESARMENU" textlink="">
      <xdr:nvSpPr>
        <xdr:cNvPr id="2" name="Flecha: hacia la izquierd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819900" y="390525"/>
          <a:ext cx="1000125" cy="381000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IR A 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4</xdr:row>
          <xdr:rowOff>123825</xdr:rowOff>
        </xdr:from>
        <xdr:to>
          <xdr:col>6</xdr:col>
          <xdr:colOff>771525</xdr:colOff>
          <xdr:row>6</xdr:row>
          <xdr:rowOff>47625</xdr:rowOff>
        </xdr:to>
        <xdr:sp macro="" textlink="">
          <xdr:nvSpPr>
            <xdr:cNvPr id="47105" name="CommandButton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02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7</xdr:row>
          <xdr:rowOff>85725</xdr:rowOff>
        </xdr:from>
        <xdr:to>
          <xdr:col>6</xdr:col>
          <xdr:colOff>723900</xdr:colOff>
          <xdr:row>9</xdr:row>
          <xdr:rowOff>142875</xdr:rowOff>
        </xdr:to>
        <xdr:sp macro="" textlink="">
          <xdr:nvSpPr>
            <xdr:cNvPr id="47106" name="CommandButton2" hidden="1">
              <a:extLst>
                <a:ext uri="{63B3BB69-23CF-44E3-9099-C40C66FF867C}">
                  <a14:compatExt spid="_x0000_s47106"/>
                </a:ext>
                <a:ext uri="{FF2B5EF4-FFF2-40B4-BE49-F238E27FC236}">
                  <a16:creationId xmlns:a16="http://schemas.microsoft.com/office/drawing/2014/main" id="{00000000-0008-0000-0200-000002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7</xdr:row>
          <xdr:rowOff>95250</xdr:rowOff>
        </xdr:from>
        <xdr:to>
          <xdr:col>7</xdr:col>
          <xdr:colOff>733425</xdr:colOff>
          <xdr:row>9</xdr:row>
          <xdr:rowOff>123825</xdr:rowOff>
        </xdr:to>
        <xdr:sp macro="" textlink="">
          <xdr:nvSpPr>
            <xdr:cNvPr id="47107" name="CommandButton3" hidden="1">
              <a:extLst>
                <a:ext uri="{63B3BB69-23CF-44E3-9099-C40C66FF867C}">
                  <a14:compatExt spid="_x0000_s47107"/>
                </a:ext>
                <a:ext uri="{FF2B5EF4-FFF2-40B4-BE49-F238E27FC236}">
                  <a16:creationId xmlns:a16="http://schemas.microsoft.com/office/drawing/2014/main" id="{00000000-0008-0000-0200-000003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5</xdr:col>
      <xdr:colOff>466725</xdr:colOff>
      <xdr:row>2</xdr:row>
      <xdr:rowOff>9525</xdr:rowOff>
    </xdr:from>
    <xdr:to>
      <xdr:col>6</xdr:col>
      <xdr:colOff>704850</xdr:colOff>
      <xdr:row>4</xdr:row>
      <xdr:rowOff>9525</xdr:rowOff>
    </xdr:to>
    <xdr:sp macro="[0]!REGRESARMENU" textlink="">
      <xdr:nvSpPr>
        <xdr:cNvPr id="5" name="Flecha: hacia la izquierda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6477000" y="390525"/>
          <a:ext cx="1000125" cy="390525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IR A 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8</xdr:row>
          <xdr:rowOff>47625</xdr:rowOff>
        </xdr:from>
        <xdr:to>
          <xdr:col>8</xdr:col>
          <xdr:colOff>542925</xdr:colOff>
          <xdr:row>9</xdr:row>
          <xdr:rowOff>171450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10</xdr:row>
          <xdr:rowOff>142875</xdr:rowOff>
        </xdr:from>
        <xdr:to>
          <xdr:col>8</xdr:col>
          <xdr:colOff>561975</xdr:colOff>
          <xdr:row>12</xdr:row>
          <xdr:rowOff>66675</xdr:rowOff>
        </xdr:to>
        <xdr:sp macro="" textlink="">
          <xdr:nvSpPr>
            <xdr:cNvPr id="9218" name="CommandButton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13</xdr:row>
          <xdr:rowOff>38100</xdr:rowOff>
        </xdr:from>
        <xdr:to>
          <xdr:col>8</xdr:col>
          <xdr:colOff>571500</xdr:colOff>
          <xdr:row>14</xdr:row>
          <xdr:rowOff>161925</xdr:rowOff>
        </xdr:to>
        <xdr:sp macro="" textlink="">
          <xdr:nvSpPr>
            <xdr:cNvPr id="9220" name="CommandButton3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9</xdr:row>
          <xdr:rowOff>47625</xdr:rowOff>
        </xdr:from>
        <xdr:to>
          <xdr:col>1</xdr:col>
          <xdr:colOff>1066800</xdr:colOff>
          <xdr:row>11</xdr:row>
          <xdr:rowOff>19050</xdr:rowOff>
        </xdr:to>
        <xdr:sp macro="" textlink="">
          <xdr:nvSpPr>
            <xdr:cNvPr id="9221" name="CommandButton4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63500</xdr:colOff>
      <xdr:row>34</xdr:row>
      <xdr:rowOff>79375</xdr:rowOff>
    </xdr:from>
    <xdr:to>
      <xdr:col>27</xdr:col>
      <xdr:colOff>1143000</xdr:colOff>
      <xdr:row>34</xdr:row>
      <xdr:rowOff>79377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V="1">
          <a:off x="23352125" y="9969500"/>
          <a:ext cx="2000250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1428750</xdr:colOff>
      <xdr:row>34</xdr:row>
      <xdr:rowOff>63500</xdr:rowOff>
    </xdr:from>
    <xdr:to>
      <xdr:col>29</xdr:col>
      <xdr:colOff>635000</xdr:colOff>
      <xdr:row>34</xdr:row>
      <xdr:rowOff>63502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CxnSpPr/>
      </xdr:nvCxnSpPr>
      <xdr:spPr>
        <a:xfrm flipV="1">
          <a:off x="25638125" y="9953625"/>
          <a:ext cx="2000250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787400</xdr:colOff>
      <xdr:row>34</xdr:row>
      <xdr:rowOff>41275</xdr:rowOff>
    </xdr:from>
    <xdr:to>
      <xdr:col>30</xdr:col>
      <xdr:colOff>1755775</xdr:colOff>
      <xdr:row>34</xdr:row>
      <xdr:rowOff>41277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CxnSpPr/>
      </xdr:nvCxnSpPr>
      <xdr:spPr>
        <a:xfrm flipV="1">
          <a:off x="27790775" y="9931400"/>
          <a:ext cx="2000250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1409700</xdr:colOff>
      <xdr:row>1</xdr:row>
      <xdr:rowOff>19051</xdr:rowOff>
    </xdr:from>
    <xdr:to>
      <xdr:col>6</xdr:col>
      <xdr:colOff>2009775</xdr:colOff>
      <xdr:row>3</xdr:row>
      <xdr:rowOff>200025</xdr:rowOff>
    </xdr:to>
    <xdr:sp macro="[0]!REGRESARMENU" textlink="">
      <xdr:nvSpPr>
        <xdr:cNvPr id="7" name="Flecha curvada hacia la izquierda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7896225" y="209551"/>
          <a:ext cx="600075" cy="561974"/>
        </a:xfrm>
        <a:prstGeom prst="curvedLeftArrow">
          <a:avLst/>
        </a:prstGeom>
        <a:effectLst>
          <a:reflection blurRad="6350" stA="50000" endA="300" endPos="90000" dist="508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solidFill>
                <a:srgbClr val="FF0000"/>
              </a:solidFill>
            </a:rPr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1247775</xdr:colOff>
          <xdr:row>7</xdr:row>
          <xdr:rowOff>152400</xdr:rowOff>
        </xdr:from>
        <xdr:to>
          <xdr:col>3</xdr:col>
          <xdr:colOff>19050</xdr:colOff>
          <xdr:row>9</xdr:row>
          <xdr:rowOff>19050</xdr:rowOff>
        </xdr:to>
        <xdr:sp macro="" textlink="">
          <xdr:nvSpPr>
            <xdr:cNvPr id="9224" name="CommandButton5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15</xdr:row>
          <xdr:rowOff>152400</xdr:rowOff>
        </xdr:from>
        <xdr:to>
          <xdr:col>8</xdr:col>
          <xdr:colOff>561975</xdr:colOff>
          <xdr:row>17</xdr:row>
          <xdr:rowOff>66675</xdr:rowOff>
        </xdr:to>
        <xdr:sp macro="" textlink="">
          <xdr:nvSpPr>
            <xdr:cNvPr id="9232" name="CommandButton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10</xdr:row>
          <xdr:rowOff>142875</xdr:rowOff>
        </xdr:from>
        <xdr:to>
          <xdr:col>10</xdr:col>
          <xdr:colOff>19050</xdr:colOff>
          <xdr:row>12</xdr:row>
          <xdr:rowOff>57150</xdr:rowOff>
        </xdr:to>
        <xdr:sp macro="" textlink="">
          <xdr:nvSpPr>
            <xdr:cNvPr id="9234" name="CommandButton7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95249</xdr:colOff>
      <xdr:row>7</xdr:row>
      <xdr:rowOff>104775</xdr:rowOff>
    </xdr:from>
    <xdr:to>
      <xdr:col>3</xdr:col>
      <xdr:colOff>1562100</xdr:colOff>
      <xdr:row>8</xdr:row>
      <xdr:rowOff>152400</xdr:rowOff>
    </xdr:to>
    <xdr:sp macro="[0]!BUSCARV" textlink="">
      <xdr:nvSpPr>
        <xdr:cNvPr id="15" name="Rectángulo: esquinas redondeadas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3162299" y="1524000"/>
          <a:ext cx="1466851" cy="247650"/>
        </a:xfrm>
        <a:prstGeom prst="roundRect">
          <a:avLst/>
        </a:prstGeom>
        <a:solidFill>
          <a:srgbClr val="17CF29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MOSTRAR</a:t>
          </a:r>
          <a:r>
            <a:rPr lang="es-ES" sz="1100" b="1" baseline="0"/>
            <a:t> CUENTA</a:t>
          </a:r>
          <a:endParaRPr lang="es-ES" sz="11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9</xdr:row>
          <xdr:rowOff>38100</xdr:rowOff>
        </xdr:from>
        <xdr:to>
          <xdr:col>8</xdr:col>
          <xdr:colOff>571500</xdr:colOff>
          <xdr:row>10</xdr:row>
          <xdr:rowOff>152400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4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11</xdr:row>
          <xdr:rowOff>85725</xdr:rowOff>
        </xdr:from>
        <xdr:to>
          <xdr:col>8</xdr:col>
          <xdr:colOff>571500</xdr:colOff>
          <xdr:row>13</xdr:row>
          <xdr:rowOff>19050</xdr:rowOff>
        </xdr:to>
        <xdr:sp macro="" textlink="">
          <xdr:nvSpPr>
            <xdr:cNvPr id="12290" name="CommandButton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4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14</xdr:row>
          <xdr:rowOff>0</xdr:rowOff>
        </xdr:from>
        <xdr:to>
          <xdr:col>8</xdr:col>
          <xdr:colOff>581025</xdr:colOff>
          <xdr:row>15</xdr:row>
          <xdr:rowOff>123825</xdr:rowOff>
        </xdr:to>
        <xdr:sp macro="" textlink="">
          <xdr:nvSpPr>
            <xdr:cNvPr id="12291" name="CommandButton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4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9</xdr:row>
          <xdr:rowOff>47625</xdr:rowOff>
        </xdr:from>
        <xdr:to>
          <xdr:col>1</xdr:col>
          <xdr:colOff>1066800</xdr:colOff>
          <xdr:row>11</xdr:row>
          <xdr:rowOff>19050</xdr:rowOff>
        </xdr:to>
        <xdr:sp macro="" textlink="">
          <xdr:nvSpPr>
            <xdr:cNvPr id="12292" name="CommandButton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4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63500</xdr:colOff>
      <xdr:row>31</xdr:row>
      <xdr:rowOff>79375</xdr:rowOff>
    </xdr:from>
    <xdr:to>
      <xdr:col>27</xdr:col>
      <xdr:colOff>1143000</xdr:colOff>
      <xdr:row>31</xdr:row>
      <xdr:rowOff>79377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CxnSpPr/>
      </xdr:nvCxnSpPr>
      <xdr:spPr>
        <a:xfrm flipV="1">
          <a:off x="23342600" y="11642725"/>
          <a:ext cx="200342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1428750</xdr:colOff>
      <xdr:row>31</xdr:row>
      <xdr:rowOff>63500</xdr:rowOff>
    </xdr:from>
    <xdr:to>
      <xdr:col>29</xdr:col>
      <xdr:colOff>635000</xdr:colOff>
      <xdr:row>31</xdr:row>
      <xdr:rowOff>63502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CxnSpPr/>
      </xdr:nvCxnSpPr>
      <xdr:spPr>
        <a:xfrm flipV="1">
          <a:off x="25631775" y="11626850"/>
          <a:ext cx="199707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787400</xdr:colOff>
      <xdr:row>31</xdr:row>
      <xdr:rowOff>41275</xdr:rowOff>
    </xdr:from>
    <xdr:to>
      <xdr:col>30</xdr:col>
      <xdr:colOff>1755775</xdr:colOff>
      <xdr:row>31</xdr:row>
      <xdr:rowOff>41277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 flipV="1">
          <a:off x="27781250" y="11604625"/>
          <a:ext cx="199707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1314450</xdr:colOff>
      <xdr:row>1</xdr:row>
      <xdr:rowOff>180975</xdr:rowOff>
    </xdr:from>
    <xdr:to>
      <xdr:col>6</xdr:col>
      <xdr:colOff>1885950</xdr:colOff>
      <xdr:row>4</xdr:row>
      <xdr:rowOff>133350</xdr:rowOff>
    </xdr:to>
    <xdr:sp macro="[0]!REGRESARMENU" textlink="">
      <xdr:nvSpPr>
        <xdr:cNvPr id="2" name="Flecha curvada hacia la izquierd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800975" y="371475"/>
          <a:ext cx="571500" cy="600075"/>
        </a:xfrm>
        <a:prstGeom prst="curvedLeftArrow">
          <a:avLst/>
        </a:prstGeom>
        <a:effectLst>
          <a:reflection blurRad="6350" stA="50000" endA="295" endPos="92000" dist="1016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ES" sz="1100" b="1">
              <a:solidFill>
                <a:srgbClr val="FF0000"/>
              </a:solidFill>
            </a:rPr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7</xdr:row>
          <xdr:rowOff>133350</xdr:rowOff>
        </xdr:from>
        <xdr:to>
          <xdr:col>3</xdr:col>
          <xdr:colOff>0</xdr:colOff>
          <xdr:row>9</xdr:row>
          <xdr:rowOff>0</xdr:rowOff>
        </xdr:to>
        <xdr:sp macro="" textlink="">
          <xdr:nvSpPr>
            <xdr:cNvPr id="12295" name="CommandButton5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4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16</xdr:row>
          <xdr:rowOff>114300</xdr:rowOff>
        </xdr:from>
        <xdr:to>
          <xdr:col>8</xdr:col>
          <xdr:colOff>571500</xdr:colOff>
          <xdr:row>18</xdr:row>
          <xdr:rowOff>28575</xdr:rowOff>
        </xdr:to>
        <xdr:sp macro="" textlink="">
          <xdr:nvSpPr>
            <xdr:cNvPr id="12296" name="CommandButton6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4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704850</xdr:colOff>
          <xdr:row>11</xdr:row>
          <xdr:rowOff>85725</xdr:rowOff>
        </xdr:from>
        <xdr:to>
          <xdr:col>10</xdr:col>
          <xdr:colOff>38100</xdr:colOff>
          <xdr:row>13</xdr:row>
          <xdr:rowOff>9525</xdr:rowOff>
        </xdr:to>
        <xdr:sp macro="" textlink="">
          <xdr:nvSpPr>
            <xdr:cNvPr id="12297" name="CommandButton7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4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133351</xdr:colOff>
      <xdr:row>7</xdr:row>
      <xdr:rowOff>114300</xdr:rowOff>
    </xdr:from>
    <xdr:to>
      <xdr:col>3</xdr:col>
      <xdr:colOff>1524001</xdr:colOff>
      <xdr:row>8</xdr:row>
      <xdr:rowOff>161925</xdr:rowOff>
    </xdr:to>
    <xdr:sp macro="[0]!BUSCARV" textlink="">
      <xdr:nvSpPr>
        <xdr:cNvPr id="13" name="Rectángulo: esquinas redondeadas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3200401" y="1533525"/>
          <a:ext cx="1390650" cy="247650"/>
        </a:xfrm>
        <a:prstGeom prst="roundRect">
          <a:avLst/>
        </a:prstGeom>
        <a:solidFill>
          <a:srgbClr val="17CF29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MOSTRAR CUENTAS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190499</xdr:colOff>
      <xdr:row>7</xdr:row>
      <xdr:rowOff>171450</xdr:rowOff>
    </xdr:from>
    <xdr:to>
      <xdr:col>3</xdr:col>
      <xdr:colOff>1514474</xdr:colOff>
      <xdr:row>8</xdr:row>
      <xdr:rowOff>219075</xdr:rowOff>
    </xdr:to>
    <xdr:sp macro="[0]!BUSCARV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257549" y="1647825"/>
          <a:ext cx="1323975" cy="247650"/>
        </a:xfrm>
        <a:prstGeom prst="roundRect">
          <a:avLst/>
        </a:prstGeom>
        <a:solidFill>
          <a:srgbClr val="17CF29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ES" sz="1100" b="1"/>
            <a:t>MOSTRAR CUENTA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9</xdr:row>
          <xdr:rowOff>0</xdr:rowOff>
        </xdr:from>
        <xdr:to>
          <xdr:col>8</xdr:col>
          <xdr:colOff>552450</xdr:colOff>
          <xdr:row>10</xdr:row>
          <xdr:rowOff>123825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5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11</xdr:row>
          <xdr:rowOff>47625</xdr:rowOff>
        </xdr:from>
        <xdr:to>
          <xdr:col>8</xdr:col>
          <xdr:colOff>561975</xdr:colOff>
          <xdr:row>12</xdr:row>
          <xdr:rowOff>171450</xdr:rowOff>
        </xdr:to>
        <xdr:sp macro="" textlink="">
          <xdr:nvSpPr>
            <xdr:cNvPr id="14338" name="CommandButton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5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13</xdr:row>
          <xdr:rowOff>76200</xdr:rowOff>
        </xdr:from>
        <xdr:to>
          <xdr:col>8</xdr:col>
          <xdr:colOff>571500</xdr:colOff>
          <xdr:row>15</xdr:row>
          <xdr:rowOff>0</xdr:rowOff>
        </xdr:to>
        <xdr:sp macro="" textlink="">
          <xdr:nvSpPr>
            <xdr:cNvPr id="14339" name="CommandButton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5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9</xdr:row>
          <xdr:rowOff>47625</xdr:rowOff>
        </xdr:from>
        <xdr:to>
          <xdr:col>1</xdr:col>
          <xdr:colOff>1066800</xdr:colOff>
          <xdr:row>11</xdr:row>
          <xdr:rowOff>38100</xdr:rowOff>
        </xdr:to>
        <xdr:sp macro="" textlink="">
          <xdr:nvSpPr>
            <xdr:cNvPr id="14340" name="CommandButton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5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63500</xdr:colOff>
      <xdr:row>31</xdr:row>
      <xdr:rowOff>79375</xdr:rowOff>
    </xdr:from>
    <xdr:to>
      <xdr:col>27</xdr:col>
      <xdr:colOff>1143000</xdr:colOff>
      <xdr:row>31</xdr:row>
      <xdr:rowOff>79377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CxnSpPr/>
      </xdr:nvCxnSpPr>
      <xdr:spPr>
        <a:xfrm flipV="1">
          <a:off x="23342600" y="11642725"/>
          <a:ext cx="200342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1428750</xdr:colOff>
      <xdr:row>31</xdr:row>
      <xdr:rowOff>63500</xdr:rowOff>
    </xdr:from>
    <xdr:to>
      <xdr:col>29</xdr:col>
      <xdr:colOff>635000</xdr:colOff>
      <xdr:row>31</xdr:row>
      <xdr:rowOff>63502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CxnSpPr/>
      </xdr:nvCxnSpPr>
      <xdr:spPr>
        <a:xfrm flipV="1">
          <a:off x="25631775" y="11626850"/>
          <a:ext cx="199707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787400</xdr:colOff>
      <xdr:row>31</xdr:row>
      <xdr:rowOff>41275</xdr:rowOff>
    </xdr:from>
    <xdr:to>
      <xdr:col>30</xdr:col>
      <xdr:colOff>1755775</xdr:colOff>
      <xdr:row>31</xdr:row>
      <xdr:rowOff>41277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 flipV="1">
          <a:off x="27781250" y="11604625"/>
          <a:ext cx="199707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981076</xdr:colOff>
      <xdr:row>0</xdr:row>
      <xdr:rowOff>161925</xdr:rowOff>
    </xdr:from>
    <xdr:to>
      <xdr:col>6</xdr:col>
      <xdr:colOff>1752600</xdr:colOff>
      <xdr:row>2</xdr:row>
      <xdr:rowOff>171450</xdr:rowOff>
    </xdr:to>
    <xdr:sp macro="[0]!REGRESARMENU" textlink="">
      <xdr:nvSpPr>
        <xdr:cNvPr id="2" name="Flecha izquierda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467601" y="161925"/>
          <a:ext cx="771524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solidFill>
                <a:srgbClr val="FF0000"/>
              </a:solidFill>
            </a:rPr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1247775</xdr:colOff>
          <xdr:row>8</xdr:row>
          <xdr:rowOff>0</xdr:rowOff>
        </xdr:from>
        <xdr:to>
          <xdr:col>3</xdr:col>
          <xdr:colOff>19050</xdr:colOff>
          <xdr:row>8</xdr:row>
          <xdr:rowOff>257175</xdr:rowOff>
        </xdr:to>
        <xdr:sp macro="" textlink="">
          <xdr:nvSpPr>
            <xdr:cNvPr id="14342" name="CommandButton5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5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</xdr:row>
          <xdr:rowOff>114300</xdr:rowOff>
        </xdr:from>
        <xdr:to>
          <xdr:col>8</xdr:col>
          <xdr:colOff>581025</xdr:colOff>
          <xdr:row>17</xdr:row>
          <xdr:rowOff>19050</xdr:rowOff>
        </xdr:to>
        <xdr:sp macro="" textlink="">
          <xdr:nvSpPr>
            <xdr:cNvPr id="14343" name="CommandButton6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5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714375</xdr:colOff>
          <xdr:row>11</xdr:row>
          <xdr:rowOff>57150</xdr:rowOff>
        </xdr:from>
        <xdr:to>
          <xdr:col>10</xdr:col>
          <xdr:colOff>47625</xdr:colOff>
          <xdr:row>12</xdr:row>
          <xdr:rowOff>171450</xdr:rowOff>
        </xdr:to>
        <xdr:sp macro="" textlink="">
          <xdr:nvSpPr>
            <xdr:cNvPr id="14344" name="CommandButton7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5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8</xdr:row>
          <xdr:rowOff>38100</xdr:rowOff>
        </xdr:from>
        <xdr:to>
          <xdr:col>8</xdr:col>
          <xdr:colOff>619125</xdr:colOff>
          <xdr:row>9</xdr:row>
          <xdr:rowOff>161925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6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10</xdr:row>
          <xdr:rowOff>142875</xdr:rowOff>
        </xdr:from>
        <xdr:to>
          <xdr:col>8</xdr:col>
          <xdr:colOff>609600</xdr:colOff>
          <xdr:row>12</xdr:row>
          <xdr:rowOff>66675</xdr:rowOff>
        </xdr:to>
        <xdr:sp macro="" textlink="">
          <xdr:nvSpPr>
            <xdr:cNvPr id="15362" name="CommandButton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6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13</xdr:row>
          <xdr:rowOff>66675</xdr:rowOff>
        </xdr:from>
        <xdr:to>
          <xdr:col>8</xdr:col>
          <xdr:colOff>619125</xdr:colOff>
          <xdr:row>15</xdr:row>
          <xdr:rowOff>0</xdr:rowOff>
        </xdr:to>
        <xdr:sp macro="" textlink="">
          <xdr:nvSpPr>
            <xdr:cNvPr id="15363" name="CommandButton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6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9</xdr:row>
          <xdr:rowOff>47625</xdr:rowOff>
        </xdr:from>
        <xdr:to>
          <xdr:col>1</xdr:col>
          <xdr:colOff>1066800</xdr:colOff>
          <xdr:row>11</xdr:row>
          <xdr:rowOff>19050</xdr:rowOff>
        </xdr:to>
        <xdr:sp macro="" textlink="">
          <xdr:nvSpPr>
            <xdr:cNvPr id="15364" name="CommandButton4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6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63500</xdr:colOff>
      <xdr:row>60</xdr:row>
      <xdr:rowOff>79375</xdr:rowOff>
    </xdr:from>
    <xdr:to>
      <xdr:col>27</xdr:col>
      <xdr:colOff>1143000</xdr:colOff>
      <xdr:row>60</xdr:row>
      <xdr:rowOff>79377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CxnSpPr/>
      </xdr:nvCxnSpPr>
      <xdr:spPr>
        <a:xfrm flipV="1">
          <a:off x="23342600" y="11642725"/>
          <a:ext cx="200342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1428750</xdr:colOff>
      <xdr:row>60</xdr:row>
      <xdr:rowOff>63500</xdr:rowOff>
    </xdr:from>
    <xdr:to>
      <xdr:col>29</xdr:col>
      <xdr:colOff>635000</xdr:colOff>
      <xdr:row>60</xdr:row>
      <xdr:rowOff>63502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CxnSpPr/>
      </xdr:nvCxnSpPr>
      <xdr:spPr>
        <a:xfrm flipV="1">
          <a:off x="25631775" y="11626850"/>
          <a:ext cx="199707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787400</xdr:colOff>
      <xdr:row>60</xdr:row>
      <xdr:rowOff>41275</xdr:rowOff>
    </xdr:from>
    <xdr:to>
      <xdr:col>30</xdr:col>
      <xdr:colOff>1755775</xdr:colOff>
      <xdr:row>60</xdr:row>
      <xdr:rowOff>41277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CxnSpPr/>
      </xdr:nvCxnSpPr>
      <xdr:spPr>
        <a:xfrm flipV="1">
          <a:off x="27781250" y="11604625"/>
          <a:ext cx="199707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1190625</xdr:colOff>
      <xdr:row>2</xdr:row>
      <xdr:rowOff>28575</xdr:rowOff>
    </xdr:from>
    <xdr:to>
      <xdr:col>6</xdr:col>
      <xdr:colOff>1781175</xdr:colOff>
      <xdr:row>4</xdr:row>
      <xdr:rowOff>133350</xdr:rowOff>
    </xdr:to>
    <xdr:sp macro="[0]!REGRESARMENU" textlink="">
      <xdr:nvSpPr>
        <xdr:cNvPr id="2" name="Flecha curvada hacia la izquierda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77150" y="409575"/>
          <a:ext cx="590550" cy="561975"/>
        </a:xfrm>
        <a:prstGeom prst="curvedLeftArrow">
          <a:avLst/>
        </a:prstGeom>
        <a:effectLst>
          <a:reflection blurRad="6350" stA="50000" endA="300" endPos="90000" dist="508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ES" sz="1100" b="1">
              <a:solidFill>
                <a:srgbClr val="FF0000"/>
              </a:solidFill>
            </a:rPr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1247775</xdr:colOff>
          <xdr:row>7</xdr:row>
          <xdr:rowOff>152400</xdr:rowOff>
        </xdr:from>
        <xdr:to>
          <xdr:col>3</xdr:col>
          <xdr:colOff>19050</xdr:colOff>
          <xdr:row>9</xdr:row>
          <xdr:rowOff>19050</xdr:rowOff>
        </xdr:to>
        <xdr:sp macro="" textlink="">
          <xdr:nvSpPr>
            <xdr:cNvPr id="15367" name="CommandButton5" hidden="1">
              <a:extLst>
                <a:ext uri="{63B3BB69-23CF-44E3-9099-C40C66FF867C}">
                  <a14:compatExt spid="_x0000_s15367"/>
                </a:ext>
                <a:ext uri="{FF2B5EF4-FFF2-40B4-BE49-F238E27FC236}">
                  <a16:creationId xmlns:a16="http://schemas.microsoft.com/office/drawing/2014/main" id="{00000000-0008-0000-0600-00000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333375</xdr:colOff>
          <xdr:row>15</xdr:row>
          <xdr:rowOff>161925</xdr:rowOff>
        </xdr:from>
        <xdr:to>
          <xdr:col>8</xdr:col>
          <xdr:colOff>628650</xdr:colOff>
          <xdr:row>17</xdr:row>
          <xdr:rowOff>76200</xdr:rowOff>
        </xdr:to>
        <xdr:sp macro="" textlink="">
          <xdr:nvSpPr>
            <xdr:cNvPr id="15369" name="CommandButton6" hidden="1">
              <a:extLst>
                <a:ext uri="{63B3BB69-23CF-44E3-9099-C40C66FF867C}">
                  <a14:compatExt spid="_x0000_s15369"/>
                </a:ext>
                <a:ext uri="{FF2B5EF4-FFF2-40B4-BE49-F238E27FC236}">
                  <a16:creationId xmlns:a16="http://schemas.microsoft.com/office/drawing/2014/main" id="{00000000-0008-0000-0600-00000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10</xdr:row>
          <xdr:rowOff>142875</xdr:rowOff>
        </xdr:from>
        <xdr:to>
          <xdr:col>10</xdr:col>
          <xdr:colOff>104775</xdr:colOff>
          <xdr:row>12</xdr:row>
          <xdr:rowOff>57150</xdr:rowOff>
        </xdr:to>
        <xdr:sp macro="" textlink="">
          <xdr:nvSpPr>
            <xdr:cNvPr id="15370" name="CommandButton7" hidden="1">
              <a:extLst>
                <a:ext uri="{63B3BB69-23CF-44E3-9099-C40C66FF867C}">
                  <a14:compatExt spid="_x0000_s15370"/>
                </a:ext>
                <a:ext uri="{FF2B5EF4-FFF2-40B4-BE49-F238E27FC236}">
                  <a16:creationId xmlns:a16="http://schemas.microsoft.com/office/drawing/2014/main" id="{00000000-0008-0000-0600-00000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209550</xdr:colOff>
      <xdr:row>7</xdr:row>
      <xdr:rowOff>123825</xdr:rowOff>
    </xdr:from>
    <xdr:to>
      <xdr:col>3</xdr:col>
      <xdr:colOff>1466850</xdr:colOff>
      <xdr:row>8</xdr:row>
      <xdr:rowOff>171450</xdr:rowOff>
    </xdr:to>
    <xdr:sp macro="[0]!BUSCARV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/>
      </xdr:nvSpPr>
      <xdr:spPr>
        <a:xfrm>
          <a:off x="3276600" y="1543050"/>
          <a:ext cx="1257300" cy="247650"/>
        </a:xfrm>
        <a:prstGeom prst="round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8</xdr:row>
          <xdr:rowOff>114300</xdr:rowOff>
        </xdr:from>
        <xdr:to>
          <xdr:col>8</xdr:col>
          <xdr:colOff>600075</xdr:colOff>
          <xdr:row>10</xdr:row>
          <xdr:rowOff>38100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11</xdr:row>
          <xdr:rowOff>19050</xdr:rowOff>
        </xdr:from>
        <xdr:to>
          <xdr:col>8</xdr:col>
          <xdr:colOff>609600</xdr:colOff>
          <xdr:row>12</xdr:row>
          <xdr:rowOff>142875</xdr:rowOff>
        </xdr:to>
        <xdr:sp macro="" textlink="">
          <xdr:nvSpPr>
            <xdr:cNvPr id="16386" name="CommandButton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13</xdr:row>
          <xdr:rowOff>142875</xdr:rowOff>
        </xdr:from>
        <xdr:to>
          <xdr:col>8</xdr:col>
          <xdr:colOff>619125</xdr:colOff>
          <xdr:row>15</xdr:row>
          <xdr:rowOff>76200</xdr:rowOff>
        </xdr:to>
        <xdr:sp macro="" textlink="">
          <xdr:nvSpPr>
            <xdr:cNvPr id="16387" name="CommandButton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7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9</xdr:row>
          <xdr:rowOff>47625</xdr:rowOff>
        </xdr:from>
        <xdr:to>
          <xdr:col>1</xdr:col>
          <xdr:colOff>1066800</xdr:colOff>
          <xdr:row>11</xdr:row>
          <xdr:rowOff>19050</xdr:rowOff>
        </xdr:to>
        <xdr:sp macro="" textlink="">
          <xdr:nvSpPr>
            <xdr:cNvPr id="16388" name="CommandButton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7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63500</xdr:colOff>
      <xdr:row>61</xdr:row>
      <xdr:rowOff>79375</xdr:rowOff>
    </xdr:from>
    <xdr:to>
      <xdr:col>27</xdr:col>
      <xdr:colOff>1143000</xdr:colOff>
      <xdr:row>61</xdr:row>
      <xdr:rowOff>79377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CxnSpPr/>
      </xdr:nvCxnSpPr>
      <xdr:spPr>
        <a:xfrm flipV="1">
          <a:off x="23342600" y="11642725"/>
          <a:ext cx="200342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1428750</xdr:colOff>
      <xdr:row>61</xdr:row>
      <xdr:rowOff>63500</xdr:rowOff>
    </xdr:from>
    <xdr:to>
      <xdr:col>29</xdr:col>
      <xdr:colOff>635000</xdr:colOff>
      <xdr:row>61</xdr:row>
      <xdr:rowOff>63502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CxnSpPr/>
      </xdr:nvCxnSpPr>
      <xdr:spPr>
        <a:xfrm flipV="1">
          <a:off x="25631775" y="11626850"/>
          <a:ext cx="199707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787400</xdr:colOff>
      <xdr:row>61</xdr:row>
      <xdr:rowOff>41275</xdr:rowOff>
    </xdr:from>
    <xdr:to>
      <xdr:col>30</xdr:col>
      <xdr:colOff>1755775</xdr:colOff>
      <xdr:row>61</xdr:row>
      <xdr:rowOff>41277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CxnSpPr/>
      </xdr:nvCxnSpPr>
      <xdr:spPr>
        <a:xfrm flipV="1">
          <a:off x="27781250" y="11604625"/>
          <a:ext cx="199707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1143000</xdr:colOff>
      <xdr:row>1</xdr:row>
      <xdr:rowOff>180975</xdr:rowOff>
    </xdr:from>
    <xdr:to>
      <xdr:col>6</xdr:col>
      <xdr:colOff>1771650</xdr:colOff>
      <xdr:row>4</xdr:row>
      <xdr:rowOff>85725</xdr:rowOff>
    </xdr:to>
    <xdr:sp macro="[0]!REGRESARMENU" textlink="">
      <xdr:nvSpPr>
        <xdr:cNvPr id="2" name="Flecha curvada hacia la izquierda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629525" y="371475"/>
          <a:ext cx="628650" cy="552450"/>
        </a:xfrm>
        <a:prstGeom prst="curvedLeftArrow">
          <a:avLst/>
        </a:prstGeom>
        <a:effectLst>
          <a:reflection blurRad="6350" stA="50000" endA="300" endPos="90000" dist="508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ES" sz="1100" b="1">
              <a:solidFill>
                <a:srgbClr val="FF0000"/>
              </a:solidFill>
            </a:rPr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1257300</xdr:colOff>
          <xdr:row>7</xdr:row>
          <xdr:rowOff>133350</xdr:rowOff>
        </xdr:from>
        <xdr:to>
          <xdr:col>3</xdr:col>
          <xdr:colOff>28575</xdr:colOff>
          <xdr:row>9</xdr:row>
          <xdr:rowOff>0</xdr:rowOff>
        </xdr:to>
        <xdr:sp macro="" textlink="">
          <xdr:nvSpPr>
            <xdr:cNvPr id="16391" name="CommandButton5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:a16="http://schemas.microsoft.com/office/drawing/2014/main" id="{00000000-0008-0000-07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16</xdr:row>
          <xdr:rowOff>85725</xdr:rowOff>
        </xdr:from>
        <xdr:to>
          <xdr:col>8</xdr:col>
          <xdr:colOff>609600</xdr:colOff>
          <xdr:row>18</xdr:row>
          <xdr:rowOff>0</xdr:rowOff>
        </xdr:to>
        <xdr:sp macro="" textlink="">
          <xdr:nvSpPr>
            <xdr:cNvPr id="16392" name="CommandButton6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:a16="http://schemas.microsoft.com/office/drawing/2014/main" id="{00000000-0008-0000-07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11</xdr:row>
          <xdr:rowOff>19050</xdr:rowOff>
        </xdr:from>
        <xdr:to>
          <xdr:col>10</xdr:col>
          <xdr:colOff>123825</xdr:colOff>
          <xdr:row>12</xdr:row>
          <xdr:rowOff>133350</xdr:rowOff>
        </xdr:to>
        <xdr:sp macro="" textlink="">
          <xdr:nvSpPr>
            <xdr:cNvPr id="16393" name="CommandButton7" hidden="1">
              <a:extLst>
                <a:ext uri="{63B3BB69-23CF-44E3-9099-C40C66FF867C}">
                  <a14:compatExt spid="_x0000_s16393"/>
                </a:ext>
                <a:ext uri="{FF2B5EF4-FFF2-40B4-BE49-F238E27FC236}">
                  <a16:creationId xmlns:a16="http://schemas.microsoft.com/office/drawing/2014/main" id="{00000000-0008-0000-0700-00000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85725</xdr:colOff>
      <xdr:row>7</xdr:row>
      <xdr:rowOff>123825</xdr:rowOff>
    </xdr:from>
    <xdr:to>
      <xdr:col>3</xdr:col>
      <xdr:colOff>1676399</xdr:colOff>
      <xdr:row>8</xdr:row>
      <xdr:rowOff>171450</xdr:rowOff>
    </xdr:to>
    <xdr:sp macro="[0]!BUSCARV" textlink="">
      <xdr:nvSpPr>
        <xdr:cNvPr id="13" name="Rectángulo: esquinas redondeadas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/>
      </xdr:nvSpPr>
      <xdr:spPr>
        <a:xfrm>
          <a:off x="3152775" y="1543050"/>
          <a:ext cx="1590674" cy="247650"/>
        </a:xfrm>
        <a:prstGeom prst="round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59796</xdr:colOff>
      <xdr:row>0</xdr:row>
      <xdr:rowOff>62704</xdr:rowOff>
    </xdr:from>
    <xdr:to>
      <xdr:col>14</xdr:col>
      <xdr:colOff>393171</xdr:colOff>
      <xdr:row>0</xdr:row>
      <xdr:rowOff>436561</xdr:rowOff>
    </xdr:to>
    <xdr:sp macro="[0]!REGRESARMENU" textlink="">
      <xdr:nvSpPr>
        <xdr:cNvPr id="3" name="Flecha izquierda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14823546" y="62704"/>
          <a:ext cx="1095375" cy="37385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IR</a:t>
          </a:r>
          <a:r>
            <a:rPr lang="es-ES" sz="1100" baseline="0"/>
            <a:t> A MENU</a:t>
          </a:r>
          <a:endParaRPr lang="es-E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66675</xdr:colOff>
          <xdr:row>0</xdr:row>
          <xdr:rowOff>28575</xdr:rowOff>
        </xdr:from>
        <xdr:to>
          <xdr:col>16</xdr:col>
          <xdr:colOff>552450</xdr:colOff>
          <xdr:row>0</xdr:row>
          <xdr:rowOff>409575</xdr:rowOff>
        </xdr:to>
        <xdr:sp macro="" textlink="">
          <xdr:nvSpPr>
            <xdr:cNvPr id="1029" name="Button 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8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NI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NUEVO DIARIO</a:t>
              </a:r>
            </a:p>
            <a:p>
              <a:pPr algn="ctr" rtl="0">
                <a:defRPr sz="1000"/>
              </a:pPr>
              <a:r>
                <a:rPr lang="es-NI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Nuevo Diario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</xdr:row>
          <xdr:rowOff>200025</xdr:rowOff>
        </xdr:from>
        <xdr:to>
          <xdr:col>11</xdr:col>
          <xdr:colOff>1371600</xdr:colOff>
          <xdr:row>3</xdr:row>
          <xdr:rowOff>19050</xdr:rowOff>
        </xdr:to>
        <xdr:sp macro="" textlink="">
          <xdr:nvSpPr>
            <xdr:cNvPr id="65537" name="CommandButton1" hidden="1">
              <a:extLst>
                <a:ext uri="{63B3BB69-23CF-44E3-9099-C40C66FF867C}">
                  <a14:compatExt spid="_x0000_s65537"/>
                </a:ext>
                <a:ext uri="{FF2B5EF4-FFF2-40B4-BE49-F238E27FC236}">
                  <a16:creationId xmlns:a16="http://schemas.microsoft.com/office/drawing/2014/main" id="{00000000-0008-0000-0900-000001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2</xdr:row>
          <xdr:rowOff>47625</xdr:rowOff>
        </xdr:from>
        <xdr:to>
          <xdr:col>2</xdr:col>
          <xdr:colOff>361950</xdr:colOff>
          <xdr:row>2</xdr:row>
          <xdr:rowOff>238125</xdr:rowOff>
        </xdr:to>
        <xdr:sp macro="" textlink="">
          <xdr:nvSpPr>
            <xdr:cNvPr id="65539" name="CheckBox1" hidden="1">
              <a:extLst>
                <a:ext uri="{63B3BB69-23CF-44E3-9099-C40C66FF867C}">
                  <a14:compatExt spid="_x0000_s65539"/>
                </a:ext>
                <a:ext uri="{FF2B5EF4-FFF2-40B4-BE49-F238E27FC236}">
                  <a16:creationId xmlns:a16="http://schemas.microsoft.com/office/drawing/2014/main" id="{00000000-0008-0000-0900-000003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3</xdr:row>
          <xdr:rowOff>57150</xdr:rowOff>
        </xdr:from>
        <xdr:to>
          <xdr:col>2</xdr:col>
          <xdr:colOff>361950</xdr:colOff>
          <xdr:row>4</xdr:row>
          <xdr:rowOff>0</xdr:rowOff>
        </xdr:to>
        <xdr:sp macro="" textlink="">
          <xdr:nvSpPr>
            <xdr:cNvPr id="65540" name="CheckBox2" hidden="1">
              <a:extLst>
                <a:ext uri="{63B3BB69-23CF-44E3-9099-C40C66FF867C}">
                  <a14:compatExt spid="_x0000_s65540"/>
                </a:ext>
                <a:ext uri="{FF2B5EF4-FFF2-40B4-BE49-F238E27FC236}">
                  <a16:creationId xmlns:a16="http://schemas.microsoft.com/office/drawing/2014/main" id="{00000000-0008-0000-0900-000004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4</xdr:row>
          <xdr:rowOff>47625</xdr:rowOff>
        </xdr:from>
        <xdr:to>
          <xdr:col>2</xdr:col>
          <xdr:colOff>352425</xdr:colOff>
          <xdr:row>4</xdr:row>
          <xdr:rowOff>238125</xdr:rowOff>
        </xdr:to>
        <xdr:sp macro="" textlink="">
          <xdr:nvSpPr>
            <xdr:cNvPr id="65541" name="CheckBox3" hidden="1">
              <a:extLst>
                <a:ext uri="{63B3BB69-23CF-44E3-9099-C40C66FF867C}">
                  <a14:compatExt spid="_x0000_s65541"/>
                </a:ext>
                <a:ext uri="{FF2B5EF4-FFF2-40B4-BE49-F238E27FC236}">
                  <a16:creationId xmlns:a16="http://schemas.microsoft.com/office/drawing/2014/main" id="{00000000-0008-0000-0900-000005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5</xdr:row>
          <xdr:rowOff>47625</xdr:rowOff>
        </xdr:from>
        <xdr:to>
          <xdr:col>2</xdr:col>
          <xdr:colOff>352425</xdr:colOff>
          <xdr:row>5</xdr:row>
          <xdr:rowOff>238125</xdr:rowOff>
        </xdr:to>
        <xdr:sp macro="" textlink="">
          <xdr:nvSpPr>
            <xdr:cNvPr id="65542" name="CheckBox4" hidden="1">
              <a:extLst>
                <a:ext uri="{63B3BB69-23CF-44E3-9099-C40C66FF867C}">
                  <a14:compatExt spid="_x0000_s65542"/>
                </a:ext>
                <a:ext uri="{FF2B5EF4-FFF2-40B4-BE49-F238E27FC236}">
                  <a16:creationId xmlns:a16="http://schemas.microsoft.com/office/drawing/2014/main" id="{00000000-0008-0000-0900-000006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41</xdr:col>
      <xdr:colOff>63500</xdr:colOff>
      <xdr:row>55</xdr:row>
      <xdr:rowOff>79375</xdr:rowOff>
    </xdr:from>
    <xdr:to>
      <xdr:col>42</xdr:col>
      <xdr:colOff>1143000</xdr:colOff>
      <xdr:row>55</xdr:row>
      <xdr:rowOff>79377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CxnSpPr/>
      </xdr:nvCxnSpPr>
      <xdr:spPr>
        <a:xfrm flipV="1">
          <a:off x="34944050" y="10652125"/>
          <a:ext cx="2089150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1428750</xdr:colOff>
      <xdr:row>55</xdr:row>
      <xdr:rowOff>63500</xdr:rowOff>
    </xdr:from>
    <xdr:to>
      <xdr:col>44</xdr:col>
      <xdr:colOff>635000</xdr:colOff>
      <xdr:row>55</xdr:row>
      <xdr:rowOff>63502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CxnSpPr/>
      </xdr:nvCxnSpPr>
      <xdr:spPr>
        <a:xfrm flipV="1">
          <a:off x="37318950" y="10636250"/>
          <a:ext cx="1987550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787400</xdr:colOff>
      <xdr:row>55</xdr:row>
      <xdr:rowOff>41275</xdr:rowOff>
    </xdr:from>
    <xdr:to>
      <xdr:col>45</xdr:col>
      <xdr:colOff>1755775</xdr:colOff>
      <xdr:row>55</xdr:row>
      <xdr:rowOff>41277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CxnSpPr/>
      </xdr:nvCxnSpPr>
      <xdr:spPr>
        <a:xfrm flipV="1">
          <a:off x="39458900" y="10614025"/>
          <a:ext cx="186372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21</xdr:row>
          <xdr:rowOff>66675</xdr:rowOff>
        </xdr:from>
        <xdr:to>
          <xdr:col>15</xdr:col>
          <xdr:colOff>285750</xdr:colOff>
          <xdr:row>22</xdr:row>
          <xdr:rowOff>95250</xdr:rowOff>
        </xdr:to>
        <xdr:sp macro="" textlink="">
          <xdr:nvSpPr>
            <xdr:cNvPr id="65543" name="CommandButton3" hidden="1">
              <a:extLst>
                <a:ext uri="{63B3BB69-23CF-44E3-9099-C40C66FF867C}">
                  <a14:compatExt spid="_x0000_s65543"/>
                </a:ext>
                <a:ext uri="{FF2B5EF4-FFF2-40B4-BE49-F238E27FC236}">
                  <a16:creationId xmlns:a16="http://schemas.microsoft.com/office/drawing/2014/main" id="{00000000-0008-0000-0900-000007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2</xdr:row>
          <xdr:rowOff>0</xdr:rowOff>
        </xdr:from>
        <xdr:to>
          <xdr:col>5</xdr:col>
          <xdr:colOff>581025</xdr:colOff>
          <xdr:row>3</xdr:row>
          <xdr:rowOff>9525</xdr:rowOff>
        </xdr:to>
        <xdr:sp macro="" textlink="">
          <xdr:nvSpPr>
            <xdr:cNvPr id="65550" name="CommandButton2" hidden="1">
              <a:extLst>
                <a:ext uri="{63B3BB69-23CF-44E3-9099-C40C66FF867C}">
                  <a14:compatExt spid="_x0000_s65550"/>
                </a:ext>
                <a:ext uri="{FF2B5EF4-FFF2-40B4-BE49-F238E27FC236}">
                  <a16:creationId xmlns:a16="http://schemas.microsoft.com/office/drawing/2014/main" id="{00000000-0008-0000-0900-00000E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695325</xdr:colOff>
          <xdr:row>2</xdr:row>
          <xdr:rowOff>0</xdr:rowOff>
        </xdr:from>
        <xdr:to>
          <xdr:col>7</xdr:col>
          <xdr:colOff>400050</xdr:colOff>
          <xdr:row>3</xdr:row>
          <xdr:rowOff>9525</xdr:rowOff>
        </xdr:to>
        <xdr:sp macro="" textlink="">
          <xdr:nvSpPr>
            <xdr:cNvPr id="65551" name="CommandButton4" hidden="1">
              <a:extLst>
                <a:ext uri="{63B3BB69-23CF-44E3-9099-C40C66FF867C}">
                  <a14:compatExt spid="_x0000_s65551"/>
                </a:ext>
                <a:ext uri="{FF2B5EF4-FFF2-40B4-BE49-F238E27FC236}">
                  <a16:creationId xmlns:a16="http://schemas.microsoft.com/office/drawing/2014/main" id="{00000000-0008-0000-0900-00000F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4</xdr:row>
          <xdr:rowOff>9525</xdr:rowOff>
        </xdr:from>
        <xdr:to>
          <xdr:col>5</xdr:col>
          <xdr:colOff>581025</xdr:colOff>
          <xdr:row>5</xdr:row>
          <xdr:rowOff>19050</xdr:rowOff>
        </xdr:to>
        <xdr:sp macro="" textlink="">
          <xdr:nvSpPr>
            <xdr:cNvPr id="65552" name="CommandButton5" hidden="1">
              <a:extLst>
                <a:ext uri="{63B3BB69-23CF-44E3-9099-C40C66FF867C}">
                  <a14:compatExt spid="_x0000_s65552"/>
                </a:ext>
                <a:ext uri="{FF2B5EF4-FFF2-40B4-BE49-F238E27FC236}">
                  <a16:creationId xmlns:a16="http://schemas.microsoft.com/office/drawing/2014/main" id="{00000000-0008-0000-0900-000010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695325</xdr:colOff>
          <xdr:row>3</xdr:row>
          <xdr:rowOff>238125</xdr:rowOff>
        </xdr:from>
        <xdr:to>
          <xdr:col>7</xdr:col>
          <xdr:colOff>400050</xdr:colOff>
          <xdr:row>5</xdr:row>
          <xdr:rowOff>0</xdr:rowOff>
        </xdr:to>
        <xdr:sp macro="" textlink="">
          <xdr:nvSpPr>
            <xdr:cNvPr id="65553" name="CommandButton6" hidden="1">
              <a:extLst>
                <a:ext uri="{63B3BB69-23CF-44E3-9099-C40C66FF867C}">
                  <a14:compatExt spid="_x0000_s65553"/>
                </a:ext>
                <a:ext uri="{FF2B5EF4-FFF2-40B4-BE49-F238E27FC236}">
                  <a16:creationId xmlns:a16="http://schemas.microsoft.com/office/drawing/2014/main" id="{00000000-0008-0000-0900-000011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</xdr:row>
          <xdr:rowOff>114300</xdr:rowOff>
        </xdr:from>
        <xdr:to>
          <xdr:col>7</xdr:col>
          <xdr:colOff>0</xdr:colOff>
          <xdr:row>8</xdr:row>
          <xdr:rowOff>180975</xdr:rowOff>
        </xdr:to>
        <xdr:sp macro="" textlink="">
          <xdr:nvSpPr>
            <xdr:cNvPr id="65554" name="CommandButton7" hidden="1">
              <a:extLst>
                <a:ext uri="{63B3BB69-23CF-44E3-9099-C40C66FF867C}">
                  <a14:compatExt spid="_x0000_s65554"/>
                </a:ext>
                <a:ext uri="{FF2B5EF4-FFF2-40B4-BE49-F238E27FC236}">
                  <a16:creationId xmlns:a16="http://schemas.microsoft.com/office/drawing/2014/main" id="{00000000-0008-0000-0900-000012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9</xdr:col>
      <xdr:colOff>809625</xdr:colOff>
      <xdr:row>5</xdr:row>
      <xdr:rowOff>28575</xdr:rowOff>
    </xdr:from>
    <xdr:to>
      <xdr:col>10</xdr:col>
      <xdr:colOff>695325</xdr:colOff>
      <xdr:row>6</xdr:row>
      <xdr:rowOff>171450</xdr:rowOff>
    </xdr:to>
    <xdr:sp macro="[0]!REGRESARMENU" textlink="">
      <xdr:nvSpPr>
        <xdr:cNvPr id="2" name="Flecha: hacia la izquierda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7886700" y="1200150"/>
          <a:ext cx="742950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MENU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762000</xdr:colOff>
          <xdr:row>2</xdr:row>
          <xdr:rowOff>9525</xdr:rowOff>
        </xdr:from>
        <xdr:to>
          <xdr:col>10</xdr:col>
          <xdr:colOff>85725</xdr:colOff>
          <xdr:row>3</xdr:row>
          <xdr:rowOff>66675</xdr:rowOff>
        </xdr:to>
        <xdr:sp macro="" textlink="">
          <xdr:nvSpPr>
            <xdr:cNvPr id="76801" name="CommandButton1" hidden="1">
              <a:extLst>
                <a:ext uri="{63B3BB69-23CF-44E3-9099-C40C66FF867C}">
                  <a14:compatExt spid="_x0000_s76801"/>
                </a:ext>
                <a:ext uri="{FF2B5EF4-FFF2-40B4-BE49-F238E27FC236}">
                  <a16:creationId xmlns:a16="http://schemas.microsoft.com/office/drawing/2014/main" id="{00000000-0008-0000-0A00-000001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</xdr:row>
          <xdr:rowOff>228600</xdr:rowOff>
        </xdr:from>
        <xdr:to>
          <xdr:col>2</xdr:col>
          <xdr:colOff>295275</xdr:colOff>
          <xdr:row>3</xdr:row>
          <xdr:rowOff>19050</xdr:rowOff>
        </xdr:to>
        <xdr:sp macro="" textlink="">
          <xdr:nvSpPr>
            <xdr:cNvPr id="76802" name="CheckBox5" hidden="1">
              <a:extLst>
                <a:ext uri="{63B3BB69-23CF-44E3-9099-C40C66FF867C}">
                  <a14:compatExt spid="_x0000_s76802"/>
                </a:ext>
                <a:ext uri="{FF2B5EF4-FFF2-40B4-BE49-F238E27FC236}">
                  <a16:creationId xmlns:a16="http://schemas.microsoft.com/office/drawing/2014/main" id="{00000000-0008-0000-0A00-000002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2</xdr:row>
          <xdr:rowOff>0</xdr:rowOff>
        </xdr:from>
        <xdr:to>
          <xdr:col>5</xdr:col>
          <xdr:colOff>581025</xdr:colOff>
          <xdr:row>3</xdr:row>
          <xdr:rowOff>9525</xdr:rowOff>
        </xdr:to>
        <xdr:sp macro="" textlink="">
          <xdr:nvSpPr>
            <xdr:cNvPr id="76807" name="CommandButton2" hidden="1">
              <a:extLst>
                <a:ext uri="{63B3BB69-23CF-44E3-9099-C40C66FF867C}">
                  <a14:compatExt spid="_x0000_s76807"/>
                </a:ext>
                <a:ext uri="{FF2B5EF4-FFF2-40B4-BE49-F238E27FC236}">
                  <a16:creationId xmlns:a16="http://schemas.microsoft.com/office/drawing/2014/main" id="{00000000-0008-0000-0A00-000007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</xdr:row>
          <xdr:rowOff>9525</xdr:rowOff>
        </xdr:from>
        <xdr:to>
          <xdr:col>7</xdr:col>
          <xdr:colOff>9525</xdr:colOff>
          <xdr:row>8</xdr:row>
          <xdr:rowOff>266700</xdr:rowOff>
        </xdr:to>
        <xdr:sp macro="" textlink="">
          <xdr:nvSpPr>
            <xdr:cNvPr id="76811" name="CommandButton7" hidden="1">
              <a:extLst>
                <a:ext uri="{63B3BB69-23CF-44E3-9099-C40C66FF867C}">
                  <a14:compatExt spid="_x0000_s76811"/>
                </a:ext>
                <a:ext uri="{FF2B5EF4-FFF2-40B4-BE49-F238E27FC236}">
                  <a16:creationId xmlns:a16="http://schemas.microsoft.com/office/drawing/2014/main" id="{00000000-0008-0000-0A00-00000B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9</xdr:col>
      <xdr:colOff>809625</xdr:colOff>
      <xdr:row>5</xdr:row>
      <xdr:rowOff>28575</xdr:rowOff>
    </xdr:from>
    <xdr:to>
      <xdr:col>10</xdr:col>
      <xdr:colOff>695325</xdr:colOff>
      <xdr:row>6</xdr:row>
      <xdr:rowOff>171450</xdr:rowOff>
    </xdr:to>
    <xdr:sp macro="[0]!REGRESARMENU" textlink="">
      <xdr:nvSpPr>
        <xdr:cNvPr id="16" name="Flecha: hacia la izquierda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/>
      </xdr:nvSpPr>
      <xdr:spPr>
        <a:xfrm>
          <a:off x="7886700" y="1200150"/>
          <a:ext cx="742950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MENU</a:t>
          </a:r>
        </a:p>
      </xdr:txBody>
    </xdr:sp>
    <xdr:clientData/>
  </xdr:twoCellAnchor>
  <xdr:twoCellAnchor>
    <xdr:from>
      <xdr:col>41</xdr:col>
      <xdr:colOff>63500</xdr:colOff>
      <xdr:row>55</xdr:row>
      <xdr:rowOff>79375</xdr:rowOff>
    </xdr:from>
    <xdr:to>
      <xdr:col>42</xdr:col>
      <xdr:colOff>1143000</xdr:colOff>
      <xdr:row>55</xdr:row>
      <xdr:rowOff>79377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CxnSpPr/>
      </xdr:nvCxnSpPr>
      <xdr:spPr>
        <a:xfrm flipV="1">
          <a:off x="22818725" y="11776075"/>
          <a:ext cx="2146300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1428750</xdr:colOff>
      <xdr:row>55</xdr:row>
      <xdr:rowOff>63500</xdr:rowOff>
    </xdr:from>
    <xdr:to>
      <xdr:col>44</xdr:col>
      <xdr:colOff>635000</xdr:colOff>
      <xdr:row>55</xdr:row>
      <xdr:rowOff>63502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CxnSpPr/>
      </xdr:nvCxnSpPr>
      <xdr:spPr>
        <a:xfrm flipV="1">
          <a:off x="25250775" y="11760200"/>
          <a:ext cx="224472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787400</xdr:colOff>
      <xdr:row>55</xdr:row>
      <xdr:rowOff>41275</xdr:rowOff>
    </xdr:from>
    <xdr:to>
      <xdr:col>45</xdr:col>
      <xdr:colOff>1755775</xdr:colOff>
      <xdr:row>55</xdr:row>
      <xdr:rowOff>41277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CxnSpPr/>
      </xdr:nvCxnSpPr>
      <xdr:spPr>
        <a:xfrm flipV="1">
          <a:off x="27647900" y="11737975"/>
          <a:ext cx="2225675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7</xdr:row>
      <xdr:rowOff>104775</xdr:rowOff>
    </xdr:from>
    <xdr:to>
      <xdr:col>13</xdr:col>
      <xdr:colOff>0</xdr:colOff>
      <xdr:row>9</xdr:row>
      <xdr:rowOff>76200</xdr:rowOff>
    </xdr:to>
    <xdr:sp macro="[0]!REGRESARMENU" textlink="">
      <xdr:nvSpPr>
        <xdr:cNvPr id="6" name="Flecha izquierda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>
        <a:xfrm>
          <a:off x="10391775" y="1438275"/>
          <a:ext cx="1190625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IR</a:t>
          </a:r>
          <a:r>
            <a:rPr lang="es-ES" sz="1100" baseline="0"/>
            <a:t> A MENU</a:t>
          </a:r>
          <a:endParaRPr lang="es-ES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3</xdr:row>
          <xdr:rowOff>28575</xdr:rowOff>
        </xdr:from>
        <xdr:to>
          <xdr:col>11</xdr:col>
          <xdr:colOff>47625</xdr:colOff>
          <xdr:row>4</xdr:row>
          <xdr:rowOff>142875</xdr:rowOff>
        </xdr:to>
        <xdr:sp macro="" textlink="">
          <xdr:nvSpPr>
            <xdr:cNvPr id="18433" name="CommandButton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B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466725</xdr:colOff>
          <xdr:row>3</xdr:row>
          <xdr:rowOff>28575</xdr:rowOff>
        </xdr:from>
        <xdr:to>
          <xdr:col>9</xdr:col>
          <xdr:colOff>590550</xdr:colOff>
          <xdr:row>4</xdr:row>
          <xdr:rowOff>152400</xdr:rowOff>
        </xdr:to>
        <xdr:sp macro="" textlink="">
          <xdr:nvSpPr>
            <xdr:cNvPr id="18435" name="CommandButton2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B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352425</xdr:colOff>
      <xdr:row>1</xdr:row>
      <xdr:rowOff>76200</xdr:rowOff>
    </xdr:from>
    <xdr:to>
      <xdr:col>7</xdr:col>
      <xdr:colOff>657225</xdr:colOff>
      <xdr:row>3</xdr:row>
      <xdr:rowOff>57150</xdr:rowOff>
    </xdr:to>
    <xdr:sp macro="[0]!REGRESARMENU" textlink="">
      <xdr:nvSpPr>
        <xdr:cNvPr id="2" name="Flecha izquierda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7696200" y="266700"/>
          <a:ext cx="1095375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IR</a:t>
          </a:r>
          <a:r>
            <a:rPr lang="es-ES" sz="1100" baseline="0"/>
            <a:t> A MENU</a:t>
          </a:r>
          <a:endParaRPr lang="es-ES" sz="1100"/>
        </a:p>
      </xdr:txBody>
    </xdr:sp>
    <xdr:clientData fPrintsWithSheet="0"/>
  </xdr:twoCellAnchor>
  <xdr:twoCellAnchor>
    <xdr:from>
      <xdr:col>3</xdr:col>
      <xdr:colOff>603250</xdr:colOff>
      <xdr:row>0</xdr:row>
      <xdr:rowOff>63500</xdr:rowOff>
    </xdr:from>
    <xdr:to>
      <xdr:col>4</xdr:col>
      <xdr:colOff>783167</xdr:colOff>
      <xdr:row>1</xdr:row>
      <xdr:rowOff>179917</xdr:rowOff>
    </xdr:to>
    <xdr:sp macro="[0]!avisos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5492750" y="63500"/>
          <a:ext cx="1492250" cy="306917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100"/>
            <a:t>BALANC.</a:t>
          </a:r>
          <a:r>
            <a:rPr lang="es-ES" sz="1100" baseline="0"/>
            <a:t> MENSUAL</a:t>
          </a:r>
          <a:endParaRPr lang="es-ES" sz="1100"/>
        </a:p>
      </xdr:txBody>
    </xdr:sp>
    <xdr:clientData/>
  </xdr:twoCellAnchor>
  <xdr:twoCellAnchor>
    <xdr:from>
      <xdr:col>4</xdr:col>
      <xdr:colOff>952501</xdr:colOff>
      <xdr:row>0</xdr:row>
      <xdr:rowOff>63500</xdr:rowOff>
    </xdr:from>
    <xdr:to>
      <xdr:col>5</xdr:col>
      <xdr:colOff>1238251</xdr:colOff>
      <xdr:row>1</xdr:row>
      <xdr:rowOff>179917</xdr:rowOff>
    </xdr:to>
    <xdr:sp macro="[0]!avisos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7154334" y="63500"/>
          <a:ext cx="1492250" cy="306917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100" b="0">
              <a:solidFill>
                <a:schemeClr val="tx1"/>
              </a:solidFill>
            </a:rPr>
            <a:t>BALANCE</a:t>
          </a:r>
          <a:r>
            <a:rPr lang="es-ES" sz="1100" b="0" baseline="0">
              <a:solidFill>
                <a:schemeClr val="tx1"/>
              </a:solidFill>
            </a:rPr>
            <a:t> 8 COLUMNA</a:t>
          </a:r>
          <a:endParaRPr lang="es-ES" sz="1100" b="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130968</xdr:colOff>
      <xdr:row>0</xdr:row>
      <xdr:rowOff>38100</xdr:rowOff>
    </xdr:from>
    <xdr:to>
      <xdr:col>9</xdr:col>
      <xdr:colOff>357187</xdr:colOff>
      <xdr:row>1</xdr:row>
      <xdr:rowOff>130969</xdr:rowOff>
    </xdr:to>
    <xdr:sp macro="[0]!copiarcodigo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6095999" y="38100"/>
          <a:ext cx="988219" cy="28336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100"/>
            <a:t>ACTUALIZAR</a:t>
          </a:r>
        </a:p>
      </xdr:txBody>
    </xdr:sp>
    <xdr:clientData/>
  </xdr:twoCellAnchor>
  <xdr:twoCellAnchor>
    <xdr:from>
      <xdr:col>9</xdr:col>
      <xdr:colOff>697706</xdr:colOff>
      <xdr:row>0</xdr:row>
      <xdr:rowOff>16668</xdr:rowOff>
    </xdr:from>
    <xdr:to>
      <xdr:col>11</xdr:col>
      <xdr:colOff>269081</xdr:colOff>
      <xdr:row>1</xdr:row>
      <xdr:rowOff>188118</xdr:rowOff>
    </xdr:to>
    <xdr:sp macro="[0]!REGRESARMENU" textlink="">
      <xdr:nvSpPr>
        <xdr:cNvPr id="3" name="Flecha izquierda 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/>
      </xdr:nvSpPr>
      <xdr:spPr>
        <a:xfrm>
          <a:off x="7424737" y="16668"/>
          <a:ext cx="1095375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IR</a:t>
          </a:r>
          <a:r>
            <a:rPr lang="es-ES" sz="1100" baseline="0"/>
            <a:t> A MENU</a:t>
          </a:r>
          <a:endParaRPr lang="es-E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</xdr:row>
      <xdr:rowOff>9525</xdr:rowOff>
    </xdr:from>
    <xdr:to>
      <xdr:col>7</xdr:col>
      <xdr:colOff>400050</xdr:colOff>
      <xdr:row>2</xdr:row>
      <xdr:rowOff>180975</xdr:rowOff>
    </xdr:to>
    <xdr:sp macro="[0]!REGRESARMENU" textlink="">
      <xdr:nvSpPr>
        <xdr:cNvPr id="2" name="Flecha izquierda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6134100" y="200025"/>
          <a:ext cx="1095375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IR</a:t>
          </a:r>
          <a:r>
            <a:rPr lang="es-ES" sz="1100" baseline="0"/>
            <a:t> A MENU</a:t>
          </a:r>
          <a:endParaRPr lang="es-ES" sz="1100"/>
        </a:p>
      </xdr:txBody>
    </xdr:sp>
    <xdr:clientData/>
  </xdr:twoCellAnchor>
  <xdr:twoCellAnchor>
    <xdr:from>
      <xdr:col>6</xdr:col>
      <xdr:colOff>114300</xdr:colOff>
      <xdr:row>3</xdr:row>
      <xdr:rowOff>133350</xdr:rowOff>
    </xdr:from>
    <xdr:to>
      <xdr:col>7</xdr:col>
      <xdr:colOff>400050</xdr:colOff>
      <xdr:row>4</xdr:row>
      <xdr:rowOff>180975</xdr:rowOff>
    </xdr:to>
    <xdr:sp macro="[0]!MACROCOPIACTAGENERAL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6181725" y="704850"/>
          <a:ext cx="1047750" cy="2381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ACTUALIZAR</a:t>
          </a:r>
        </a:p>
      </xdr:txBody>
    </xdr:sp>
    <xdr:clientData/>
  </xdr:twoCellAnchor>
  <xdr:twoCellAnchor>
    <xdr:from>
      <xdr:col>5</xdr:col>
      <xdr:colOff>733425</xdr:colOff>
      <xdr:row>6</xdr:row>
      <xdr:rowOff>57150</xdr:rowOff>
    </xdr:from>
    <xdr:to>
      <xdr:col>7</xdr:col>
      <xdr:colOff>685800</xdr:colOff>
      <xdr:row>7</xdr:row>
      <xdr:rowOff>133350</xdr:rowOff>
    </xdr:to>
    <xdr:sp macro="[0]!avisos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/>
      </xdr:nvSpPr>
      <xdr:spPr>
        <a:xfrm>
          <a:off x="6038850" y="1200150"/>
          <a:ext cx="1476375" cy="26670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100"/>
            <a:t>GENERAR SALDOS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7</xdr:col>
      <xdr:colOff>333375</xdr:colOff>
      <xdr:row>2</xdr:row>
      <xdr:rowOff>171450</xdr:rowOff>
    </xdr:to>
    <xdr:sp macro="[0]!REGRESARMENU" textlink="">
      <xdr:nvSpPr>
        <xdr:cNvPr id="2" name="Flecha izquierda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>
          <a:off x="6572250" y="190500"/>
          <a:ext cx="1095375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IR</a:t>
          </a:r>
          <a:r>
            <a:rPr lang="es-ES" sz="1100" baseline="0"/>
            <a:t> A MENU</a:t>
          </a:r>
          <a:endParaRPr lang="es-ES" sz="1100"/>
        </a:p>
      </xdr:txBody>
    </xdr:sp>
    <xdr:clientData/>
  </xdr:twoCellAnchor>
  <xdr:twoCellAnchor>
    <xdr:from>
      <xdr:col>6</xdr:col>
      <xdr:colOff>142875</xdr:colOff>
      <xdr:row>3</xdr:row>
      <xdr:rowOff>114300</xdr:rowOff>
    </xdr:from>
    <xdr:to>
      <xdr:col>7</xdr:col>
      <xdr:colOff>400050</xdr:colOff>
      <xdr:row>5</xdr:row>
      <xdr:rowOff>9525</xdr:rowOff>
    </xdr:to>
    <xdr:sp macro="[0]!MACROCOPIACTARESULTADO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7048500" y="685800"/>
          <a:ext cx="1019175" cy="2762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100"/>
            <a:t>ACTUALIZAR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714375</xdr:colOff>
      <xdr:row>7</xdr:row>
      <xdr:rowOff>76200</xdr:rowOff>
    </xdr:to>
    <xdr:sp macro="[0]!avisos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/>
      </xdr:nvSpPr>
      <xdr:spPr>
        <a:xfrm>
          <a:off x="6905625" y="1143000"/>
          <a:ext cx="1476375" cy="26670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100" baseline="0"/>
            <a:t>GENERAR </a:t>
          </a:r>
          <a:r>
            <a:rPr lang="es-ES" sz="1100"/>
            <a:t>SALDOS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1</xdr:row>
      <xdr:rowOff>0</xdr:rowOff>
    </xdr:from>
    <xdr:to>
      <xdr:col>19</xdr:col>
      <xdr:colOff>323851</xdr:colOff>
      <xdr:row>3</xdr:row>
      <xdr:rowOff>9525</xdr:rowOff>
    </xdr:to>
    <xdr:sp macro="[0]!REGRESARMENU" textlink="">
      <xdr:nvSpPr>
        <xdr:cNvPr id="2" name="Flecha: hacia la izquierda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/>
      </xdr:nvSpPr>
      <xdr:spPr>
        <a:xfrm>
          <a:off x="14073188" y="190500"/>
          <a:ext cx="1085851" cy="390525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IR A MENU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0</xdr:row>
      <xdr:rowOff>66675</xdr:rowOff>
    </xdr:from>
    <xdr:to>
      <xdr:col>9</xdr:col>
      <xdr:colOff>209551</xdr:colOff>
      <xdr:row>2</xdr:row>
      <xdr:rowOff>76200</xdr:rowOff>
    </xdr:to>
    <xdr:sp macro="[0]!REGRESARMENU" textlink="">
      <xdr:nvSpPr>
        <xdr:cNvPr id="2" name="Flecha: hacia la izquierda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7591425" y="66675"/>
          <a:ext cx="1085851" cy="390525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IR A MENU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0</xdr:row>
      <xdr:rowOff>85725</xdr:rowOff>
    </xdr:from>
    <xdr:to>
      <xdr:col>8</xdr:col>
      <xdr:colOff>561976</xdr:colOff>
      <xdr:row>2</xdr:row>
      <xdr:rowOff>95250</xdr:rowOff>
    </xdr:to>
    <xdr:sp macro="[0]!REGRESARMENU" textlink="">
      <xdr:nvSpPr>
        <xdr:cNvPr id="2" name="Flecha: hacia la izquierda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8258175" y="85725"/>
          <a:ext cx="1085851" cy="390525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IR A MENU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656166</xdr:colOff>
      <xdr:row>0</xdr:row>
      <xdr:rowOff>42333</xdr:rowOff>
    </xdr:from>
    <xdr:to>
      <xdr:col>15</xdr:col>
      <xdr:colOff>264584</xdr:colOff>
      <xdr:row>0</xdr:row>
      <xdr:rowOff>359833</xdr:rowOff>
    </xdr:to>
    <xdr:sp macro="[0]!CONTROLB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/>
      </xdr:nvSpPr>
      <xdr:spPr>
        <a:xfrm>
          <a:off x="13080999" y="42333"/>
          <a:ext cx="1132418" cy="317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100"/>
            <a:t>BORRAR DATOS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95249</xdr:colOff>
      <xdr:row>2</xdr:row>
      <xdr:rowOff>57150</xdr:rowOff>
    </xdr:from>
    <xdr:to>
      <xdr:col>15</xdr:col>
      <xdr:colOff>419100</xdr:colOff>
      <xdr:row>4</xdr:row>
      <xdr:rowOff>66675</xdr:rowOff>
    </xdr:to>
    <xdr:sp macro="[0]!REGRESARMENU" textlink="">
      <xdr:nvSpPr>
        <xdr:cNvPr id="2" name="Flecha: hacia la izquierda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/>
      </xdr:nvSpPr>
      <xdr:spPr>
        <a:xfrm>
          <a:off x="9848849" y="438150"/>
          <a:ext cx="1085851" cy="390525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IR A MENU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266700</xdr:colOff>
      <xdr:row>4</xdr:row>
      <xdr:rowOff>171450</xdr:rowOff>
    </xdr:from>
    <xdr:to>
      <xdr:col>15</xdr:col>
      <xdr:colOff>457200</xdr:colOff>
      <xdr:row>6</xdr:row>
      <xdr:rowOff>180975</xdr:rowOff>
    </xdr:to>
    <xdr:sp macro="[0]!REGRESARMENU" textlink="">
      <xdr:nvSpPr>
        <xdr:cNvPr id="2" name="Flecha: hacia la izquierda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>
          <a:off x="12801600" y="933450"/>
          <a:ext cx="952500" cy="390525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IR A MENU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 Perez" refreshedDate="43158.863247337962" createdVersion="6" refreshedVersion="6" minRefreshableVersion="3" recordCount="1" xr:uid="{00000000-000A-0000-FFFF-FFFF03000000}">
  <cacheSource type="worksheet">
    <worksheetSource name="SEGUIMIENTO"/>
  </cacheSource>
  <cacheFields count="19">
    <cacheField name="ITEM" numFmtId="1">
      <sharedItems containsSemiMixedTypes="0" containsString="0" containsNumber="1" containsInteger="1" minValue="0" maxValue="12" count="13">
        <n v="0"/>
        <n v="5" u="1"/>
        <n v="2" u="1"/>
        <n v="6" u="1"/>
        <n v="7" u="1"/>
        <n v="1" u="1"/>
        <n v="3" u="1"/>
        <n v="8" u="1"/>
        <n v="9" u="1"/>
        <n v="10" u="1"/>
        <n v="11" u="1"/>
        <n v="4" u="1"/>
        <n v="12" u="1"/>
      </sharedItems>
    </cacheField>
    <cacheField name="FECHA" numFmtId="14">
      <sharedItems containsSemiMixedTypes="0" containsNonDate="0" containsDate="1" containsString="0" minDate="1899-12-30T00:00:00" maxDate="2017-06-20T00:00:00" count="12">
        <d v="2017-01-01T00:00:00"/>
        <d v="2017-05-24T00:00:00" u="1"/>
        <d v="2017-05-29T00:00:00" u="1"/>
        <d v="2017-02-26T00:00:00" u="1"/>
        <d v="2017-05-27T00:00:00" u="1"/>
        <d v="2017-05-25T00:00:00" u="1"/>
        <d v="2017-02-27T00:00:00" u="1"/>
        <d v="1899-12-30T00:00:00" u="1"/>
        <d v="2017-05-28T00:00:00" u="1"/>
        <d v="2017-02-25T00:00:00" u="1"/>
        <d v="2017-06-19T00:00:00" u="1"/>
        <d v="2017-05-26T00:00:00" u="1"/>
      </sharedItems>
    </cacheField>
    <cacheField name="NºCXC" numFmtId="0">
      <sharedItems containsSemiMixedTypes="0" containsString="0" containsNumber="1" containsInteger="1" minValue="0" maxValue="0"/>
    </cacheField>
    <cacheField name="NºCXP" numFmtId="0">
      <sharedItems containsSemiMixedTypes="0" containsString="0" containsNumber="1" containsInteger="1" minValue="0" maxValue="0"/>
    </cacheField>
    <cacheField name="NºABC" numFmtId="0">
      <sharedItems containsSemiMixedTypes="0" containsString="0" containsNumber="1" containsInteger="1" minValue="0" maxValue="0"/>
    </cacheField>
    <cacheField name="NºABP" numFmtId="0">
      <sharedItems containsSemiMixedTypes="0" containsString="0" containsNumber="1" containsInteger="1" minValue="0" maxValue="0"/>
    </cacheField>
    <cacheField name="GRUPO" numFmtId="0">
      <sharedItems containsMixedTypes="1" containsNumber="1" containsInteger="1" minValue="0" maxValue="0" count="2">
        <s v=""/>
        <n v="0" u="1"/>
      </sharedItems>
    </cacheField>
    <cacheField name="CODIGO" numFmtId="0">
      <sharedItems containsNonDate="0" containsString="0" containsBlank="1"/>
    </cacheField>
    <cacheField name="CLIENTE" numFmtId="0">
      <sharedItems containsBlank="1" count="7">
        <s v=""/>
        <m u="1"/>
        <s v="ROGER PEREZ" u="1"/>
        <s v="CARLOS BLEIR" u="1"/>
        <s v="VLADIMIR PUTIN" u="1"/>
        <s v="PABLO MARTINEZ1" u="1"/>
        <s v="MARTA PEÑAS" u="1"/>
      </sharedItems>
    </cacheField>
    <cacheField name="CODIGOP" numFmtId="0">
      <sharedItems containsNonDate="0" containsString="0" containsBlank="1"/>
    </cacheField>
    <cacheField name="PROVEEDOR" numFmtId="0">
      <sharedItems count="4">
        <s v=""/>
        <s v="COCA COLA" u="1"/>
        <s v="VALDIVIA" u="1"/>
        <s v="FERRETERRIA BLANDON" u="1"/>
      </sharedItems>
    </cacheField>
    <cacheField name="VALORCXC" numFmtId="165">
      <sharedItems containsSemiMixedTypes="0" containsString="0" containsNumber="1" containsInteger="1" minValue="0" maxValue="0"/>
    </cacheField>
    <cacheField name="VALORCXP" numFmtId="165">
      <sharedItems containsSemiMixedTypes="0" containsString="0" containsNumber="1" containsInteger="1" minValue="0" maxValue="0"/>
    </cacheField>
    <cacheField name="ABONOCXC" numFmtId="165">
      <sharedItems containsSemiMixedTypes="0" containsString="0" containsNumber="1" containsInteger="1" minValue="0" maxValue="0"/>
    </cacheField>
    <cacheField name="ABONOCXP" numFmtId="165">
      <sharedItems containsSemiMixedTypes="0" containsString="0" containsNumber="1" containsInteger="1" minValue="0" maxValue="0"/>
    </cacheField>
    <cacheField name="CONCEPTO" numFmtId="165">
      <sharedItems containsSemiMixedTypes="0" containsString="0" containsNumber="1" containsInteger="1" minValue="0" maxValue="0" count="1">
        <n v="0"/>
      </sharedItems>
    </cacheField>
    <cacheField name="Campo1" numFmtId="0" formula="VALORCXC-ABONOCXC" databaseField="0"/>
    <cacheField name="SALDO" numFmtId="0" formula="VALORCXC-ABONOCXC" databaseField="0"/>
    <cacheField name="SALDOS2" numFmtId="0" formula="VALORCXP-ABONOCXP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n v="0"/>
    <n v="0"/>
    <n v="0"/>
    <n v="0"/>
    <x v="0"/>
    <m/>
    <x v="0"/>
    <m/>
    <x v="0"/>
    <n v="0"/>
    <n v="0"/>
    <n v="0"/>
    <n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500-000000000000}" name="TablaDinámica1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compact="0" compactData="0" gridDropZones="1" multipleFieldFilters="0" rowHeaderCaption="REF">
  <location ref="A4:H7" firstHeaderRow="1" firstDataRow="2" firstDataCol="3" rowPageCount="2" colPageCount="1"/>
  <pivotFields count="19">
    <pivotField axis="axisRow" compact="0" numFmtId="1" outline="0" showAll="0" defaultSubtotal="0">
      <items count="13">
        <item m="1" x="5"/>
        <item m="1" x="2"/>
        <item m="1" x="6"/>
        <item m="1" x="11"/>
        <item m="1" x="1"/>
        <item m="1" x="3"/>
        <item m="1" x="4"/>
        <item m="1" x="7"/>
        <item m="1" x="8"/>
        <item m="1" x="9"/>
        <item m="1" x="10"/>
        <item m="1" x="12"/>
        <item x="0"/>
      </items>
    </pivotField>
    <pivotField axis="axisRow" compact="0" outline="0" subtotalTop="0" showAll="0" defaultSubtotal="0">
      <items count="12">
        <item m="1" x="1"/>
        <item m="1" x="5"/>
        <item m="1" x="11"/>
        <item m="1" x="4"/>
        <item m="1" x="8"/>
        <item m="1" x="2"/>
        <item m="1" x="10"/>
        <item m="1" x="7"/>
        <item x="0"/>
        <item m="1" x="9"/>
        <item m="1" x="3"/>
        <item m="1" x="6"/>
      </items>
    </pivotField>
    <pivotField dataField="1" compact="0" outline="0" showAll="0"/>
    <pivotField compact="0" outline="0" showAll="0"/>
    <pivotField dataField="1" compact="0" outline="0" showAll="0"/>
    <pivotField compact="0" outline="0" showAll="0"/>
    <pivotField axis="axisPage" compact="0" outline="0" subtotalTop="0" showAll="0">
      <items count="3">
        <item m="1" x="1"/>
        <item x="0"/>
        <item t="default"/>
      </items>
    </pivotField>
    <pivotField compact="0" outline="0" subtotalTop="0" showAll="0"/>
    <pivotField axis="axisPage" compact="0" outline="0" subtotalTop="0" showAll="0">
      <items count="8">
        <item m="1" x="1"/>
        <item m="1" x="2"/>
        <item m="1" x="4"/>
        <item x="0"/>
        <item m="1" x="3"/>
        <item m="1" x="5"/>
        <item m="1" x="6"/>
        <item t="default"/>
      </items>
    </pivotField>
    <pivotField compact="0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axis="axisRow" compact="0" outline="0" showAll="0">
      <items count="2">
        <item x="0"/>
        <item t="default"/>
      </items>
    </pivotField>
    <pivotField compact="0" outline="0" dragToRow="0" dragToCol="0" dragToPage="0" showAll="0" defaultSubtotal="0"/>
    <pivotField dataField="1" compact="0" outline="0" dragToRow="0" dragToCol="0" dragToPage="0" showAll="0" defaultSubtotal="0"/>
    <pivotField compact="0" outline="0" dragToRow="0" dragToCol="0" dragToPage="0" showAll="0" defaultSubtotal="0"/>
  </pivotFields>
  <rowFields count="3">
    <field x="0"/>
    <field x="1"/>
    <field x="15"/>
  </rowFields>
  <rowItems count="2">
    <i>
      <x v="12"/>
      <x v="8"/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2">
    <pageField fld="8" hier="-1"/>
    <pageField fld="6" hier="-1"/>
  </pageFields>
  <dataFields count="5">
    <dataField name="NºCXCLI" fld="2" baseField="15" baseItem="0"/>
    <dataField name="NºABCLI" fld="4" baseField="15" baseItem="0"/>
    <dataField name="VALORXC" fld="11" baseField="1" baseItem="0" numFmtId="165"/>
    <dataField name="ABONOXC" fld="13" baseField="1" baseItem="0" numFmtId="165"/>
    <dataField name="SALDOS" fld="17" baseField="15" baseItem="0" numFmtId="165"/>
  </dataFields>
  <formats count="2">
    <format dxfId="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600-000000000000}" name="TablaDinámica2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compact="0" compactData="0" gridDropZones="1" multipleFieldFilters="0" rowHeaderCaption="REF">
  <location ref="A3:H6" firstHeaderRow="1" firstDataRow="2" firstDataCol="3" rowPageCount="1" colPageCount="1"/>
  <pivotFields count="19">
    <pivotField axis="axisRow" compact="0" numFmtId="1" outline="0" showAll="0" defaultSubtotal="0">
      <items count="13">
        <item m="1" x="5"/>
        <item m="1" x="2"/>
        <item m="1" x="6"/>
        <item m="1" x="11"/>
        <item m="1" x="1"/>
        <item m="1" x="3"/>
        <item m="1" x="4"/>
        <item m="1" x="7"/>
        <item m="1" x="8"/>
        <item m="1" x="9"/>
        <item m="1" x="10"/>
        <item m="1" x="12"/>
        <item x="0"/>
      </items>
    </pivotField>
    <pivotField axis="axisRow" compact="0" outline="0" subtotalTop="0" showAll="0" defaultSubtotal="0">
      <items count="12">
        <item m="1" x="1"/>
        <item m="1" x="5"/>
        <item m="1" x="11"/>
        <item m="1" x="4"/>
        <item m="1" x="8"/>
        <item m="1" x="2"/>
        <item m="1" x="10"/>
        <item m="1" x="7"/>
        <item x="0"/>
        <item m="1" x="9"/>
        <item m="1" x="3"/>
        <item m="1" x="6"/>
      </items>
    </pivotField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axis="axisPage" compact="0" outline="0" subtotalTop="0" showAll="0">
      <items count="5">
        <item x="0"/>
        <item m="1" x="3"/>
        <item m="1" x="2"/>
        <item m="1" x="1"/>
        <item t="default"/>
      </items>
    </pivotField>
    <pivotField compact="0" outline="0" subtotalTop="0" showAll="0"/>
    <pivotField dataField="1" compact="0" outline="0" subtotalTop="0" showAll="0"/>
    <pivotField compact="0" outline="0" subtotalTop="0" showAll="0"/>
    <pivotField dataField="1" compact="0" outline="0" subtotalTop="0" showAll="0"/>
    <pivotField axis="axisRow" compact="0" outline="0" showAll="0">
      <items count="2">
        <item x="0"/>
        <item t="default"/>
      </items>
    </pivotField>
    <pivotField compact="0" outline="0" dragToRow="0" dragToCol="0" dragToPage="0" showAll="0" defaultSubtotal="0"/>
    <pivotField compact="0" outline="0" dragToRow="0" dragToCol="0" dragToPage="0" showAll="0" defaultSubtotal="0"/>
    <pivotField dataField="1" compact="0" outline="0" dragToRow="0" dragToCol="0" dragToPage="0" showAll="0" defaultSubtotal="0"/>
  </pivotFields>
  <rowFields count="3">
    <field x="0"/>
    <field x="1"/>
    <field x="15"/>
  </rowFields>
  <rowItems count="2">
    <i>
      <x v="12"/>
      <x v="8"/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0" item="0" hier="-1"/>
  </pageFields>
  <dataFields count="5">
    <dataField name="NºCXPR" fld="3" baseField="15" baseItem="0"/>
    <dataField name="NºABPR" fld="5" baseField="15" baseItem="0"/>
    <dataField name="VALORCP" fld="12" baseField="15" baseItem="0" numFmtId="2"/>
    <dataField name="ABONOCP" fld="14" baseField="15" baseItem="0" numFmtId="2"/>
    <dataField name="SALDOSCXP" fld="18" baseField="15" baseItem="0" numFmtId="2"/>
  </dataFields>
  <formats count="2">
    <format dxfId="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DIARIO" displayName="TDIARIO" ref="A1:L2" totalsRowShown="0" headerRowDxfId="73" headerRowBorderDxfId="72" tableBorderDxfId="71">
  <autoFilter ref="A1:L2" xr:uid="{00000000-0009-0000-0100-000003000000}"/>
  <sortState ref="A2:K2">
    <sortCondition ref="A2"/>
  </sortState>
  <tableColumns count="12">
    <tableColumn id="1" xr3:uid="{00000000-0010-0000-0000-000001000000}" name="FECHA" dataDxfId="70"/>
    <tableColumn id="2" xr3:uid="{00000000-0010-0000-0000-000002000000}" name="ASIN"/>
    <tableColumn id="3" xr3:uid="{00000000-0010-0000-0000-000003000000}" name="ING Nº"/>
    <tableColumn id="4" xr3:uid="{00000000-0010-0000-0000-000004000000}" name="EGR Nº"/>
    <tableColumn id="5" xr3:uid="{00000000-0010-0000-0000-000005000000}" name="ND Nº"/>
    <tableColumn id="6" xr3:uid="{00000000-0010-0000-0000-000006000000}" name="NC Nº"/>
    <tableColumn id="7" xr3:uid="{00000000-0010-0000-0000-000007000000}" name="CODIGO" dataDxfId="69"/>
    <tableColumn id="8" xr3:uid="{00000000-0010-0000-0000-000008000000}" name="CUENTAS"/>
    <tableColumn id="10" xr3:uid="{00000000-0010-0000-0000-00000A000000}" name="DEBE" dataDxfId="68" dataCellStyle="Millares"/>
    <tableColumn id="11" xr3:uid="{00000000-0010-0000-0000-00000B000000}" name="HABER" dataDxfId="67" dataCellStyle="Millares"/>
    <tableColumn id="12" xr3:uid="{00000000-0010-0000-0000-00000C000000}" name="DETALLES"/>
    <tableColumn id="13" xr3:uid="{00000000-0010-0000-0000-00000D000000}" name="CONCEPT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BALANCEC" displayName="BALANCEC" ref="A8:F156" totalsRowShown="0" headerRowDxfId="59" dataDxfId="57" headerRowBorderDxfId="58" tableBorderDxfId="56" dataCellStyle="Millares">
  <autoFilter ref="A8:F156" xr:uid="{00000000-0009-0000-0100-000001000000}"/>
  <tableColumns count="6">
    <tableColumn id="1" xr3:uid="{00000000-0010-0000-0100-000001000000}" name="CODIGO" dataDxfId="55">
      <calculatedColumnFormula>PLANC!$F2</calculatedColumnFormula>
    </tableColumn>
    <tableColumn id="2" xr3:uid="{00000000-0010-0000-0100-000002000000}" name="CUENTAS" dataDxfId="54">
      <calculatedColumnFormula>PLANC!H2</calculatedColumnFormula>
    </tableColumn>
    <tableColumn id="3" xr3:uid="{00000000-0010-0000-0100-000003000000}" name="DEBITOS" dataDxfId="53" dataCellStyle="Millares">
      <calculatedColumnFormula array="1">SUM(IF(CodigoD=CodigoB,1,0)*DEBE)</calculatedColumnFormula>
    </tableColumn>
    <tableColumn id="4" xr3:uid="{00000000-0010-0000-0100-000004000000}" name="CREDITOS" dataDxfId="52" dataCellStyle="Millares">
      <calculatedColumnFormula array="1">SUM(IF(CodigoD=CodigoB,1,0)*HABER)</calculatedColumnFormula>
    </tableColumn>
    <tableColumn id="5" xr3:uid="{00000000-0010-0000-0100-000005000000}" name="DEUDOR" dataDxfId="51" dataCellStyle="Millares">
      <calculatedColumnFormula>IF(C9&gt;D9,C9-D9,"")</calculatedColumnFormula>
    </tableColumn>
    <tableColumn id="6" xr3:uid="{00000000-0010-0000-0100-000006000000}" name="ACREEDOR" dataDxfId="50" dataCellStyle="Millares">
      <calculatedColumnFormula>IF(C9&lt;D9,D9-C9,"")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PLANC" displayName="PLANC" ref="A1:H150" totalsRowShown="0" headerRowDxfId="49">
  <autoFilter ref="A1:H150" xr:uid="{00000000-0009-0000-0100-000002000000}"/>
  <tableColumns count="8">
    <tableColumn id="1" xr3:uid="{00000000-0010-0000-0200-000001000000}" name="N1"/>
    <tableColumn id="2" xr3:uid="{00000000-0010-0000-0200-000002000000}" name="N2"/>
    <tableColumn id="3" xr3:uid="{00000000-0010-0000-0200-000003000000}" name="N3"/>
    <tableColumn id="4" xr3:uid="{00000000-0010-0000-0200-000004000000}" name="N4"/>
    <tableColumn id="5" xr3:uid="{00000000-0010-0000-0200-000005000000}" name="N5"/>
    <tableColumn id="8" xr3:uid="{00000000-0010-0000-0200-000008000000}" name="CODIGO">
      <calculatedColumnFormula>PLANC[N1]&amp;PLANC[N2]&amp;PLANC[N3]&amp;PLANC[N4]&amp;PLANC[N5]</calculatedColumnFormula>
    </tableColumn>
    <tableColumn id="6" xr3:uid="{00000000-0010-0000-0200-000006000000}" name="CODIGOD">
      <calculatedColumnFormula>IF(PLANC[N5]&lt;&gt;"",PLANC[N1]&amp;PLANC[N2]&amp;PLANC[N3]&amp;PLANC[N4]&amp;PLANC[N5],"")</calculatedColumnFormula>
    </tableColumn>
    <tableColumn id="7" xr3:uid="{00000000-0010-0000-0200-000007000000}" name="DESCRIPC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PLAND" displayName="PLAND" ref="L9911:M9983" totalsRowShown="0">
  <autoFilter ref="L9911:M9983" xr:uid="{00000000-0009-0000-0100-000006000000}"/>
  <tableColumns count="2">
    <tableColumn id="1" xr3:uid="{00000000-0010-0000-0300-000001000000}" name="PLAND"/>
    <tableColumn id="4" xr3:uid="{00000000-0010-0000-0300-000004000000}" name="DESCRIPC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GENERAL" displayName="GENERAL" ref="A7:D118" totalsRowCount="1" headerRowDxfId="48">
  <autoFilter ref="A7:D117" xr:uid="{00000000-0009-0000-0100-000005000000}"/>
  <tableColumns count="4">
    <tableColumn id="1" xr3:uid="{00000000-0010-0000-0400-000001000000}" name="CODIGO" totalsRowLabel="Total"/>
    <tableColumn id="2" xr3:uid="{00000000-0010-0000-0400-000002000000}" name="CUENTAS"/>
    <tableColumn id="3" xr3:uid="{00000000-0010-0000-0400-000003000000}" name="DEBE " totalsRowFunction="sum" dataDxfId="47" totalsRowDxfId="46" dataCellStyle="Millares"/>
    <tableColumn id="4" xr3:uid="{00000000-0010-0000-0400-000004000000}" name="HABER" totalsRowFunction="sum" dataDxfId="45" totalsRowDxfId="44" dataCellStyle="Millar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RESULTADO" displayName="RESULTADO" ref="A7:D45" totalsRowCount="1" headerRowDxfId="43">
  <autoFilter ref="A7:D44" xr:uid="{00000000-0009-0000-0100-000007000000}"/>
  <tableColumns count="4">
    <tableColumn id="1" xr3:uid="{00000000-0010-0000-0500-000001000000}" name="CODIGO" totalsRowLabel="Total"/>
    <tableColumn id="2" xr3:uid="{00000000-0010-0000-0500-000002000000}" name="CUENTAS"/>
    <tableColumn id="3" xr3:uid="{00000000-0010-0000-0500-000003000000}" name="DEBE " totalsRowFunction="sum" dataDxfId="42" totalsRowDxfId="41" dataCellStyle="Millares"/>
    <tableColumn id="4" xr3:uid="{00000000-0010-0000-0500-000004000000}" name="HABER" totalsRowFunction="sum" dataDxfId="40" totalsRowDxfId="39" dataCellStyle="Millare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6000000}" name="SEGUIMIENTO" displayName="SEGUIMIENTO" ref="A1:P2" totalsRowShown="0">
  <autoFilter ref="A1:P2" xr:uid="{00000000-0009-0000-0100-000004000000}"/>
  <tableColumns count="16">
    <tableColumn id="17" xr3:uid="{00000000-0010-0000-0600-000011000000}" name="ITEM" dataDxfId="38" dataCellStyle="Millares"/>
    <tableColumn id="1" xr3:uid="{00000000-0010-0000-0600-000001000000}" name="FECHA"/>
    <tableColumn id="10" xr3:uid="{00000000-0010-0000-0600-00000A000000}" name="NºCXC"/>
    <tableColumn id="13" xr3:uid="{00000000-0010-0000-0600-00000D000000}" name="NºCXP"/>
    <tableColumn id="12" xr3:uid="{00000000-0010-0000-0600-00000C000000}" name="NºABC"/>
    <tableColumn id="14" xr3:uid="{00000000-0010-0000-0600-00000E000000}" name="NºABP"/>
    <tableColumn id="11" xr3:uid="{00000000-0010-0000-0600-00000B000000}" name="GRUPO" dataDxfId="37">
      <calculatedColumnFormula>IF(SEGUIMIENTO[[#This Row],[CODIGO]]&lt;&gt;"",VLOOKUP(SEGUIMIENTO[[#This Row],[CODIGO]],CLIENTE[],3,0),"")</calculatedColumnFormula>
    </tableColumn>
    <tableColumn id="2" xr3:uid="{00000000-0010-0000-0600-000002000000}" name="CODIGO"/>
    <tableColumn id="3" xr3:uid="{00000000-0010-0000-0600-000003000000}" name="CLIENTE">
      <calculatedColumnFormula>IF(SEGUIMIENTO[[#This Row],[CODIGO]]&lt;&gt;"",VLOOKUP(SEGUIMIENTO[[#This Row],[CODIGO]],CLIENTE[],2,0),"")</calculatedColumnFormula>
    </tableColumn>
    <tableColumn id="4" xr3:uid="{00000000-0010-0000-0600-000004000000}" name="CODIGOP"/>
    <tableColumn id="5" xr3:uid="{00000000-0010-0000-0600-000005000000}" name="PROVEEDOR">
      <calculatedColumnFormula>IF(SEGUIMIENTO[[#This Row],[CODIGOP]]&lt;&gt;"",VLOOKUP(SEGUIMIENTO[[#This Row],[CODIGOP]],PROVEEDOR[],2,0),"")</calculatedColumnFormula>
    </tableColumn>
    <tableColumn id="6" xr3:uid="{00000000-0010-0000-0600-000006000000}" name="VALORCXC" dataCellStyle="Millares"/>
    <tableColumn id="7" xr3:uid="{00000000-0010-0000-0600-000007000000}" name="VALORCXP" dataCellStyle="Millares"/>
    <tableColumn id="8" xr3:uid="{00000000-0010-0000-0600-000008000000}" name="ABONOCXC" dataCellStyle="Millares"/>
    <tableColumn id="9" xr3:uid="{00000000-0010-0000-0600-000009000000}" name="ABONOCXP" dataCellStyle="Millares"/>
    <tableColumn id="15" xr3:uid="{00000000-0010-0000-0600-00000F000000}" name="CONCEPTO" dataCellStyle="Millar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CLIENTE" displayName="CLIENTE" ref="A1:F2" headerRowDxfId="36" dataDxfId="35">
  <autoFilter ref="A1:F2" xr:uid="{00000000-0009-0000-0100-000008000000}"/>
  <tableColumns count="6">
    <tableColumn id="1" xr3:uid="{00000000-0010-0000-0700-000001000000}" name="CODIGO" totalsRowLabel="Total" dataDxfId="34" totalsRowDxfId="33"/>
    <tableColumn id="2" xr3:uid="{00000000-0010-0000-0700-000002000000}" name="NOMBRE DEL CLIENTE" dataDxfId="32" totalsRowDxfId="31"/>
    <tableColumn id="3" xr3:uid="{00000000-0010-0000-0700-000003000000}" name="GRUPO" dataDxfId="30" totalsRowDxfId="29"/>
    <tableColumn id="4" xr3:uid="{00000000-0010-0000-0700-000004000000}" name="DEBE" totalsRowFunction="sum" dataDxfId="28" totalsRowDxfId="27" dataCellStyle="Millares">
      <calculatedColumnFormula array="1">SUM(IF(SEGUIMIENTO[CODIGO]=CODIGOC,1,0)*SEGUIMIENTO[VALORCXC])</calculatedColumnFormula>
    </tableColumn>
    <tableColumn id="5" xr3:uid="{00000000-0010-0000-0700-000005000000}" name="HABER" totalsRowFunction="sum" dataDxfId="26" totalsRowDxfId="25" dataCellStyle="Millares">
      <calculatedColumnFormula array="1">SUM(IF(SEGUIMIENTO[CODIGO]=CODIGOC,1,0)*SEGUIMIENTO[ABONOCXC])</calculatedColumnFormula>
    </tableColumn>
    <tableColumn id="6" xr3:uid="{00000000-0010-0000-0700-000006000000}" name="SALDO" totalsRowFunction="sum" dataDxfId="24" totalsRowDxfId="23" dataCellStyle="Millares">
      <calculatedColumnFormula>CLIENTE[[#This Row],[DEBE]]-CLIENTE[[#This Row],[HABER]]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PROVEEDOR" displayName="PROVEEDOR" ref="A1:F2" headerRowDxfId="22">
  <autoFilter ref="A1:F2" xr:uid="{00000000-0009-0000-0100-000009000000}"/>
  <tableColumns count="6">
    <tableColumn id="1" xr3:uid="{00000000-0010-0000-0800-000001000000}" name="CODIGO" totalsRowLabel="Total"/>
    <tableColumn id="2" xr3:uid="{00000000-0010-0000-0800-000002000000}" name="NOMBRE DEL PROVEEDOR"/>
    <tableColumn id="3" xr3:uid="{00000000-0010-0000-0800-000003000000}" name="DIRECCION"/>
    <tableColumn id="4" xr3:uid="{00000000-0010-0000-0800-000004000000}" name="DEBE" totalsRowFunction="sum" totalsRowDxfId="21" dataCellStyle="Millares">
      <calculatedColumnFormula array="1">SUM(IF(SEGUIMIENTO[CODIGOP]=CODIGOP,1,0)*SEGUIMIENTO[ABONOCXP])</calculatedColumnFormula>
    </tableColumn>
    <tableColumn id="5" xr3:uid="{00000000-0010-0000-0800-000005000000}" name="HABER" totalsRowFunction="sum" dataDxfId="20" totalsRowDxfId="19" dataCellStyle="Millares">
      <calculatedColumnFormula array="1">SUM(IF(SEGUIMIENTO[CODIGOP]=CODIGOP,1,0)*SEGUIMIENTO[VALORCXP])</calculatedColumnFormula>
    </tableColumn>
    <tableColumn id="6" xr3:uid="{00000000-0010-0000-0800-000006000000}" name="SALDO" totalsRowFunction="sum" dataDxfId="18" totalsRowDxfId="17" dataCellStyle="Millares">
      <calculatedColumnFormula>PROVEEDOR[[#This Row],[HABER]]-PROVEEDOR[[#This Row],[DEBE]]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CUENTASB" displayName="CUENTASB" ref="A1:H7" totalsRowShown="0" headerRowDxfId="16" dataDxfId="15">
  <autoFilter ref="A1:H7" xr:uid="{00000000-0009-0000-0100-00000A000000}">
    <filterColumn colId="0" hiddenButton="1"/>
    <filterColumn colId="1" hiddenButton="1"/>
    <filterColumn colId="2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900-000001000000}" name="Nº CUENTA" dataDxfId="14"/>
    <tableColumn id="2" xr3:uid="{00000000-0010-0000-0900-000002000000}" name="NOMBRE DE LA CUENTA" dataDxfId="13"/>
    <tableColumn id="3" xr3:uid="{00000000-0010-0000-0900-000003000000}" name="BANCO" dataDxfId="12"/>
    <tableColumn id="5" xr3:uid="{00000000-0010-0000-0900-000005000000}" name="CODIGO CONT" dataDxfId="11"/>
    <tableColumn id="4" xr3:uid="{00000000-0010-0000-0900-000004000000}" name="1ER Nº CK" dataDxfId="10"/>
    <tableColumn id="6" xr3:uid="{00000000-0010-0000-0900-000006000000}" name="SALDO BANCO" dataDxfId="9" dataCellStyle="Millares"/>
    <tableColumn id="7" xr3:uid="{00000000-0010-0000-0900-000007000000}" name="EN TRANSITO" dataDxfId="8" dataCellStyle="Millares">
      <calculatedColumnFormula>SUMIFS(CONTROLBANCO[HABER],CONTROLBANCO[Nº CUENTA],CUENTASB[[#This Row],[Nº CUENTA]],CONTROLBANCO[ESTADO],"EN TRANSITO")</calculatedColumnFormula>
    </tableColumn>
    <tableColumn id="8" xr3:uid="{00000000-0010-0000-0900-000008000000}" name="SALDO DISPONIBLE" dataDxfId="7" dataCellStyle="Millares">
      <calculatedColumnFormula>CUENTASB[[#This Row],[SALDO BANCO]]-CUENTASB[[#This Row],[EN TRANSITO]]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A000000}" name="ESTADOS" displayName="ESTADOS" ref="Y1:Y3" totalsRowShown="0">
  <autoFilter ref="Y1:Y3" xr:uid="{00000000-0009-0000-0100-000010000000}"/>
  <tableColumns count="1">
    <tableColumn id="1" xr3:uid="{00000000-0010-0000-0A00-000001000000}" name="ESTADOS DE CK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B000000}" name="MESES" displayName="MESES" ref="V1:W13" totalsRowShown="0">
  <autoFilter ref="V1:W13" xr:uid="{00000000-0009-0000-0100-000011000000}"/>
  <tableColumns count="2">
    <tableColumn id="1" xr3:uid="{00000000-0010-0000-0B00-000001000000}" name="CODIGO"/>
    <tableColumn id="2" xr3:uid="{00000000-0010-0000-0B00-000002000000}" name="MESES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C000000}" name="CONTROLBANCO" displayName="CONTROLBANCO" ref="A1:M2" totalsRowShown="0" headerRowDxfId="6">
  <autoFilter ref="A1:M2" xr:uid="{00000000-0009-0000-0100-00000F000000}"/>
  <tableColumns count="13">
    <tableColumn id="1" xr3:uid="{00000000-0010-0000-0C00-000001000000}" name=" FECHA" dataDxfId="5"/>
    <tableColumn id="2" xr3:uid="{00000000-0010-0000-0C00-000002000000}" name="Nº CHEQUE"/>
    <tableColumn id="3" xr3:uid="{00000000-0010-0000-0C00-000003000000}" name="Nº REF/DEP"/>
    <tableColumn id="4" xr3:uid="{00000000-0010-0000-0C00-000004000000}" name="Nº CUENTA"/>
    <tableColumn id="13" xr3:uid="{00000000-0010-0000-0C00-00000D000000}" name="COD. CONT"/>
    <tableColumn id="5" xr3:uid="{00000000-0010-0000-0C00-000005000000}" name="Nº COMPR"/>
    <tableColumn id="6" xr3:uid="{00000000-0010-0000-0C00-000006000000}" name="BENEFICIARIO/CLIENTE"/>
    <tableColumn id="7" xr3:uid="{00000000-0010-0000-0C00-000007000000}" name="CONCEPTO"/>
    <tableColumn id="8" xr3:uid="{00000000-0010-0000-0C00-000008000000}" name="DEBE"/>
    <tableColumn id="9" xr3:uid="{00000000-0010-0000-0C00-000009000000}" name="HABER"/>
    <tableColumn id="10" xr3:uid="{00000000-0010-0000-0C00-00000A000000}" name="TT"/>
    <tableColumn id="11" xr3:uid="{00000000-0010-0000-0C00-00000B000000}" name="MES" dataDxfId="4"/>
    <tableColumn id="12" xr3:uid="{00000000-0010-0000-0C00-00000C000000}" name="ESTAD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Relationship Id="rId9" Type="http://schemas.openxmlformats.org/officeDocument/2006/relationships/image" Target="../media/image7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.xml"/><Relationship Id="rId13" Type="http://schemas.openxmlformats.org/officeDocument/2006/relationships/image" Target="../media/image12.emf"/><Relationship Id="rId3" Type="http://schemas.openxmlformats.org/officeDocument/2006/relationships/vmlDrawing" Target="../drawings/vmlDrawing4.vml"/><Relationship Id="rId7" Type="http://schemas.openxmlformats.org/officeDocument/2006/relationships/image" Target="../media/image9.emf"/><Relationship Id="rId12" Type="http://schemas.openxmlformats.org/officeDocument/2006/relationships/control" Target="../activeX/activeX12.xml"/><Relationship Id="rId17" Type="http://schemas.openxmlformats.org/officeDocument/2006/relationships/image" Target="../media/image14.emf"/><Relationship Id="rId2" Type="http://schemas.openxmlformats.org/officeDocument/2006/relationships/drawing" Target="../drawings/drawing4.xml"/><Relationship Id="rId16" Type="http://schemas.openxmlformats.org/officeDocument/2006/relationships/control" Target="../activeX/activeX1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9.xml"/><Relationship Id="rId11" Type="http://schemas.openxmlformats.org/officeDocument/2006/relationships/image" Target="../media/image11.emf"/><Relationship Id="rId5" Type="http://schemas.openxmlformats.org/officeDocument/2006/relationships/image" Target="../media/image8.emf"/><Relationship Id="rId15" Type="http://schemas.openxmlformats.org/officeDocument/2006/relationships/image" Target="../media/image13.emf"/><Relationship Id="rId10" Type="http://schemas.openxmlformats.org/officeDocument/2006/relationships/control" Target="../activeX/activeX11.xml"/><Relationship Id="rId4" Type="http://schemas.openxmlformats.org/officeDocument/2006/relationships/control" Target="../activeX/activeX8.xml"/><Relationship Id="rId9" Type="http://schemas.openxmlformats.org/officeDocument/2006/relationships/image" Target="../media/image10.emf"/><Relationship Id="rId14" Type="http://schemas.openxmlformats.org/officeDocument/2006/relationships/control" Target="../activeX/activeX1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7.xml"/><Relationship Id="rId13" Type="http://schemas.openxmlformats.org/officeDocument/2006/relationships/image" Target="../media/image19.emf"/><Relationship Id="rId3" Type="http://schemas.openxmlformats.org/officeDocument/2006/relationships/vmlDrawing" Target="../drawings/vmlDrawing5.vml"/><Relationship Id="rId7" Type="http://schemas.openxmlformats.org/officeDocument/2006/relationships/image" Target="../media/image16.emf"/><Relationship Id="rId12" Type="http://schemas.openxmlformats.org/officeDocument/2006/relationships/control" Target="../activeX/activeX19.xml"/><Relationship Id="rId17" Type="http://schemas.openxmlformats.org/officeDocument/2006/relationships/image" Target="../media/image21.emf"/><Relationship Id="rId2" Type="http://schemas.openxmlformats.org/officeDocument/2006/relationships/drawing" Target="../drawings/drawing5.xml"/><Relationship Id="rId16" Type="http://schemas.openxmlformats.org/officeDocument/2006/relationships/control" Target="../activeX/activeX21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6.xml"/><Relationship Id="rId11" Type="http://schemas.openxmlformats.org/officeDocument/2006/relationships/image" Target="../media/image18.emf"/><Relationship Id="rId5" Type="http://schemas.openxmlformats.org/officeDocument/2006/relationships/image" Target="../media/image15.emf"/><Relationship Id="rId15" Type="http://schemas.openxmlformats.org/officeDocument/2006/relationships/image" Target="../media/image20.emf"/><Relationship Id="rId10" Type="http://schemas.openxmlformats.org/officeDocument/2006/relationships/control" Target="../activeX/activeX18.xml"/><Relationship Id="rId4" Type="http://schemas.openxmlformats.org/officeDocument/2006/relationships/control" Target="../activeX/activeX15.xml"/><Relationship Id="rId9" Type="http://schemas.openxmlformats.org/officeDocument/2006/relationships/image" Target="../media/image17.emf"/><Relationship Id="rId14" Type="http://schemas.openxmlformats.org/officeDocument/2006/relationships/control" Target="../activeX/activeX20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4.xml"/><Relationship Id="rId13" Type="http://schemas.openxmlformats.org/officeDocument/2006/relationships/image" Target="../media/image26.emf"/><Relationship Id="rId3" Type="http://schemas.openxmlformats.org/officeDocument/2006/relationships/vmlDrawing" Target="../drawings/vmlDrawing6.vml"/><Relationship Id="rId7" Type="http://schemas.openxmlformats.org/officeDocument/2006/relationships/image" Target="../media/image23.emf"/><Relationship Id="rId12" Type="http://schemas.openxmlformats.org/officeDocument/2006/relationships/control" Target="../activeX/activeX26.xml"/><Relationship Id="rId17" Type="http://schemas.openxmlformats.org/officeDocument/2006/relationships/image" Target="../media/image28.emf"/><Relationship Id="rId2" Type="http://schemas.openxmlformats.org/officeDocument/2006/relationships/drawing" Target="../drawings/drawing6.xml"/><Relationship Id="rId16" Type="http://schemas.openxmlformats.org/officeDocument/2006/relationships/control" Target="../activeX/activeX28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23.xml"/><Relationship Id="rId11" Type="http://schemas.openxmlformats.org/officeDocument/2006/relationships/image" Target="../media/image25.emf"/><Relationship Id="rId5" Type="http://schemas.openxmlformats.org/officeDocument/2006/relationships/image" Target="../media/image22.emf"/><Relationship Id="rId15" Type="http://schemas.openxmlformats.org/officeDocument/2006/relationships/image" Target="../media/image27.emf"/><Relationship Id="rId10" Type="http://schemas.openxmlformats.org/officeDocument/2006/relationships/control" Target="../activeX/activeX25.xml"/><Relationship Id="rId4" Type="http://schemas.openxmlformats.org/officeDocument/2006/relationships/control" Target="../activeX/activeX22.xml"/><Relationship Id="rId9" Type="http://schemas.openxmlformats.org/officeDocument/2006/relationships/image" Target="../media/image24.emf"/><Relationship Id="rId14" Type="http://schemas.openxmlformats.org/officeDocument/2006/relationships/control" Target="../activeX/activeX2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1.xml"/><Relationship Id="rId13" Type="http://schemas.openxmlformats.org/officeDocument/2006/relationships/image" Target="../media/image33.emf"/><Relationship Id="rId3" Type="http://schemas.openxmlformats.org/officeDocument/2006/relationships/vmlDrawing" Target="../drawings/vmlDrawing7.vml"/><Relationship Id="rId7" Type="http://schemas.openxmlformats.org/officeDocument/2006/relationships/image" Target="../media/image30.emf"/><Relationship Id="rId12" Type="http://schemas.openxmlformats.org/officeDocument/2006/relationships/control" Target="../activeX/activeX33.xml"/><Relationship Id="rId17" Type="http://schemas.openxmlformats.org/officeDocument/2006/relationships/image" Target="../media/image35.emf"/><Relationship Id="rId2" Type="http://schemas.openxmlformats.org/officeDocument/2006/relationships/drawing" Target="../drawings/drawing7.xml"/><Relationship Id="rId16" Type="http://schemas.openxmlformats.org/officeDocument/2006/relationships/control" Target="../activeX/activeX35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30.xml"/><Relationship Id="rId11" Type="http://schemas.openxmlformats.org/officeDocument/2006/relationships/image" Target="../media/image32.emf"/><Relationship Id="rId5" Type="http://schemas.openxmlformats.org/officeDocument/2006/relationships/image" Target="../media/image29.emf"/><Relationship Id="rId15" Type="http://schemas.openxmlformats.org/officeDocument/2006/relationships/image" Target="../media/image34.emf"/><Relationship Id="rId10" Type="http://schemas.openxmlformats.org/officeDocument/2006/relationships/control" Target="../activeX/activeX32.xml"/><Relationship Id="rId4" Type="http://schemas.openxmlformats.org/officeDocument/2006/relationships/control" Target="../activeX/activeX29.xml"/><Relationship Id="rId9" Type="http://schemas.openxmlformats.org/officeDocument/2006/relationships/image" Target="../media/image31.emf"/><Relationship Id="rId14" Type="http://schemas.openxmlformats.org/officeDocument/2006/relationships/control" Target="../activeX/activeX34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8.xml"/><Relationship Id="rId13" Type="http://schemas.openxmlformats.org/officeDocument/2006/relationships/image" Target="../media/image40.emf"/><Relationship Id="rId3" Type="http://schemas.openxmlformats.org/officeDocument/2006/relationships/vmlDrawing" Target="../drawings/vmlDrawing8.vml"/><Relationship Id="rId7" Type="http://schemas.openxmlformats.org/officeDocument/2006/relationships/image" Target="../media/image37.emf"/><Relationship Id="rId12" Type="http://schemas.openxmlformats.org/officeDocument/2006/relationships/control" Target="../activeX/activeX40.xml"/><Relationship Id="rId17" Type="http://schemas.openxmlformats.org/officeDocument/2006/relationships/image" Target="../media/image42.emf"/><Relationship Id="rId2" Type="http://schemas.openxmlformats.org/officeDocument/2006/relationships/drawing" Target="../drawings/drawing8.xml"/><Relationship Id="rId16" Type="http://schemas.openxmlformats.org/officeDocument/2006/relationships/control" Target="../activeX/activeX42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37.xml"/><Relationship Id="rId11" Type="http://schemas.openxmlformats.org/officeDocument/2006/relationships/image" Target="../media/image39.emf"/><Relationship Id="rId5" Type="http://schemas.openxmlformats.org/officeDocument/2006/relationships/image" Target="../media/image36.emf"/><Relationship Id="rId15" Type="http://schemas.openxmlformats.org/officeDocument/2006/relationships/image" Target="../media/image41.emf"/><Relationship Id="rId10" Type="http://schemas.openxmlformats.org/officeDocument/2006/relationships/control" Target="../activeX/activeX39.xml"/><Relationship Id="rId4" Type="http://schemas.openxmlformats.org/officeDocument/2006/relationships/control" Target="../activeX/activeX36.xml"/><Relationship Id="rId9" Type="http://schemas.openxmlformats.org/officeDocument/2006/relationships/image" Target="../media/image38.emf"/><Relationship Id="rId14" Type="http://schemas.openxmlformats.org/officeDocument/2006/relationships/control" Target="../activeX/activeX4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5.xml"/><Relationship Id="rId13" Type="http://schemas.openxmlformats.org/officeDocument/2006/relationships/image" Target="../media/image47.emf"/><Relationship Id="rId18" Type="http://schemas.openxmlformats.org/officeDocument/2006/relationships/control" Target="../activeX/activeX50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51.emf"/><Relationship Id="rId7" Type="http://schemas.openxmlformats.org/officeDocument/2006/relationships/image" Target="../media/image44.emf"/><Relationship Id="rId12" Type="http://schemas.openxmlformats.org/officeDocument/2006/relationships/control" Target="../activeX/activeX47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2" Type="http://schemas.openxmlformats.org/officeDocument/2006/relationships/drawing" Target="../drawings/drawing10.xml"/><Relationship Id="rId16" Type="http://schemas.openxmlformats.org/officeDocument/2006/relationships/control" Target="../activeX/activeX49.xml"/><Relationship Id="rId20" Type="http://schemas.openxmlformats.org/officeDocument/2006/relationships/control" Target="../activeX/activeX51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44.xml"/><Relationship Id="rId11" Type="http://schemas.openxmlformats.org/officeDocument/2006/relationships/image" Target="../media/image46.emf"/><Relationship Id="rId24" Type="http://schemas.openxmlformats.org/officeDocument/2006/relationships/control" Target="../activeX/activeX53.xml"/><Relationship Id="rId5" Type="http://schemas.openxmlformats.org/officeDocument/2006/relationships/image" Target="../media/image43.emf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10" Type="http://schemas.openxmlformats.org/officeDocument/2006/relationships/control" Target="../activeX/activeX46.xml"/><Relationship Id="rId19" Type="http://schemas.openxmlformats.org/officeDocument/2006/relationships/image" Target="../media/image50.emf"/><Relationship Id="rId4" Type="http://schemas.openxmlformats.org/officeDocument/2006/relationships/control" Target="../activeX/activeX43.xml"/><Relationship Id="rId9" Type="http://schemas.openxmlformats.org/officeDocument/2006/relationships/image" Target="../media/image45.emf"/><Relationship Id="rId14" Type="http://schemas.openxmlformats.org/officeDocument/2006/relationships/control" Target="../activeX/activeX48.xml"/><Relationship Id="rId22" Type="http://schemas.openxmlformats.org/officeDocument/2006/relationships/control" Target="../activeX/activeX52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11.vml"/><Relationship Id="rId7" Type="http://schemas.openxmlformats.org/officeDocument/2006/relationships/image" Target="../media/image55.emf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55.xml"/><Relationship Id="rId11" Type="http://schemas.openxmlformats.org/officeDocument/2006/relationships/image" Target="../media/image57.emf"/><Relationship Id="rId5" Type="http://schemas.openxmlformats.org/officeDocument/2006/relationships/image" Target="../media/image54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56.emf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59.emf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ntrol" Target="../activeX/activeX59.xml"/><Relationship Id="rId5" Type="http://schemas.openxmlformats.org/officeDocument/2006/relationships/image" Target="../media/image58.emf"/><Relationship Id="rId4" Type="http://schemas.openxmlformats.org/officeDocument/2006/relationships/control" Target="../activeX/activeX58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table" Target="../tables/table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table" Target="../tables/table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20.bin"/><Relationship Id="rId4" Type="http://schemas.openxmlformats.org/officeDocument/2006/relationships/table" Target="../tables/table12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openxmlformats.org/officeDocument/2006/relationships/pivotTable" Target="../pivotTables/pivotTable1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41"/>
  <sheetViews>
    <sheetView showGridLines="0" showRowColHeaders="0" tabSelected="1" zoomScaleNormal="100" workbookViewId="0">
      <selection activeCell="C1" sqref="C1:N1"/>
    </sheetView>
  </sheetViews>
  <sheetFormatPr baseColWidth="10" defaultRowHeight="15" x14ac:dyDescent="0.25"/>
  <cols>
    <col min="1" max="5" width="11.42578125" style="60"/>
    <col min="6" max="6" width="19.42578125" style="60" customWidth="1"/>
    <col min="7" max="16384" width="11.42578125" style="60"/>
  </cols>
  <sheetData>
    <row r="1" spans="1:16" ht="18.75" x14ac:dyDescent="0.3">
      <c r="A1" s="59"/>
      <c r="B1" s="59"/>
      <c r="C1" s="203" t="s">
        <v>181</v>
      </c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59"/>
      <c r="P1" s="59"/>
    </row>
    <row r="2" spans="1:16" x14ac:dyDescent="0.25">
      <c r="A2" s="61"/>
      <c r="B2" s="204" t="s">
        <v>68</v>
      </c>
      <c r="C2" s="204"/>
      <c r="D2" s="204"/>
      <c r="E2" s="61"/>
      <c r="F2" s="204" t="s">
        <v>69</v>
      </c>
      <c r="G2" s="204"/>
      <c r="H2" s="204"/>
      <c r="I2" s="61"/>
      <c r="J2" s="61"/>
      <c r="K2" s="204" t="s">
        <v>70</v>
      </c>
      <c r="L2" s="204"/>
      <c r="M2" s="204"/>
      <c r="N2" s="62"/>
      <c r="O2" s="61"/>
      <c r="P2" s="61"/>
    </row>
    <row r="3" spans="1:16" x14ac:dyDescent="0.25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</row>
    <row r="4" spans="1:16" x14ac:dyDescent="0.25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</row>
    <row r="5" spans="1:16" x14ac:dyDescent="0.25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</row>
    <row r="6" spans="1:16" x14ac:dyDescent="0.25">
      <c r="A6" s="61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</row>
    <row r="7" spans="1:16" x14ac:dyDescent="0.25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</row>
    <row r="8" spans="1:16" x14ac:dyDescent="0.25">
      <c r="A8" s="61"/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</row>
    <row r="9" spans="1:16" x14ac:dyDescent="0.25">
      <c r="A9" s="61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</row>
    <row r="10" spans="1:16" x14ac:dyDescent="0.25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</row>
    <row r="11" spans="1:16" x14ac:dyDescent="0.25">
      <c r="A11" s="63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</row>
    <row r="12" spans="1:16" x14ac:dyDescent="0.25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</row>
    <row r="13" spans="1:16" x14ac:dyDescent="0.25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</row>
    <row r="14" spans="1:16" x14ac:dyDescent="0.25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</row>
    <row r="15" spans="1:16" x14ac:dyDescent="0.25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</row>
    <row r="16" spans="1:16" x14ac:dyDescent="0.25">
      <c r="A16" s="61"/>
      <c r="B16" s="61"/>
      <c r="C16" s="61"/>
      <c r="D16" s="61"/>
      <c r="E16" s="64"/>
      <c r="F16" s="64"/>
      <c r="G16" s="205"/>
      <c r="H16" s="61"/>
      <c r="I16" s="61"/>
      <c r="J16" s="61"/>
      <c r="K16" s="61"/>
      <c r="L16" s="61"/>
      <c r="M16" s="61"/>
      <c r="N16" s="61"/>
      <c r="O16" s="61"/>
      <c r="P16" s="61"/>
    </row>
    <row r="17" spans="1:16" x14ac:dyDescent="0.25">
      <c r="A17" s="61"/>
      <c r="B17" s="61"/>
      <c r="C17" s="61"/>
      <c r="D17" s="61"/>
      <c r="E17" s="64"/>
      <c r="F17" s="64"/>
      <c r="G17" s="205"/>
      <c r="H17" s="61"/>
      <c r="I17" s="61"/>
      <c r="J17" s="61"/>
      <c r="K17" s="61"/>
      <c r="L17" s="61"/>
      <c r="M17" s="61"/>
      <c r="N17" s="61"/>
      <c r="O17" s="61"/>
      <c r="P17" s="61"/>
    </row>
    <row r="18" spans="1:16" x14ac:dyDescent="0.25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6" x14ac:dyDescent="0.25">
      <c r="A19" s="61"/>
      <c r="B19" s="201"/>
      <c r="C19" s="202"/>
      <c r="D19" s="202"/>
      <c r="E19" s="202"/>
      <c r="F19" s="202"/>
      <c r="G19" s="61"/>
      <c r="H19" s="61"/>
      <c r="I19" s="61"/>
      <c r="J19" s="61"/>
      <c r="K19" s="61"/>
      <c r="L19" s="61"/>
      <c r="M19" s="61"/>
      <c r="N19" s="61"/>
      <c r="O19" s="61"/>
      <c r="P19" s="61"/>
    </row>
    <row r="20" spans="1:16" x14ac:dyDescent="0.25">
      <c r="A20" s="61"/>
      <c r="B20" s="202"/>
      <c r="C20" s="202"/>
      <c r="D20" s="202"/>
      <c r="E20" s="202"/>
      <c r="F20" s="202"/>
      <c r="G20" s="61"/>
      <c r="H20" s="206" t="s">
        <v>73</v>
      </c>
      <c r="I20" s="206"/>
      <c r="J20" s="61"/>
      <c r="K20" s="61"/>
      <c r="L20" s="61"/>
      <c r="M20" s="61"/>
      <c r="N20" s="61"/>
      <c r="O20" s="61"/>
      <c r="P20" s="61"/>
    </row>
    <row r="21" spans="1:16" x14ac:dyDescent="0.25">
      <c r="A21" s="61"/>
      <c r="B21" s="202"/>
      <c r="C21" s="202"/>
      <c r="D21" s="202"/>
      <c r="E21" s="202"/>
      <c r="F21" s="202"/>
      <c r="G21" s="61"/>
      <c r="H21" s="61"/>
      <c r="I21" s="61"/>
      <c r="J21" s="61"/>
      <c r="K21" s="61"/>
      <c r="L21" s="61"/>
      <c r="M21" s="61"/>
      <c r="N21" s="61"/>
      <c r="O21" s="61"/>
      <c r="P21" s="61"/>
    </row>
    <row r="22" spans="1:16" x14ac:dyDescent="0.25">
      <c r="A22" s="61"/>
      <c r="B22" s="202"/>
      <c r="C22" s="202"/>
      <c r="D22" s="202"/>
      <c r="E22" s="202"/>
      <c r="F22" s="202"/>
      <c r="G22" s="61"/>
      <c r="H22" s="61"/>
      <c r="I22" s="61"/>
      <c r="J22" s="61"/>
      <c r="K22" s="61"/>
      <c r="L22" s="61"/>
      <c r="M22" s="61"/>
      <c r="N22" s="61"/>
      <c r="O22" s="61"/>
      <c r="P22" s="61"/>
    </row>
    <row r="23" spans="1:16" x14ac:dyDescent="0.25">
      <c r="A23" s="61"/>
      <c r="B23" s="202"/>
      <c r="C23" s="202"/>
      <c r="D23" s="202"/>
      <c r="E23" s="202"/>
      <c r="F23" s="202"/>
      <c r="G23" s="61"/>
      <c r="H23" s="61"/>
      <c r="I23" s="61"/>
      <c r="J23" s="61"/>
      <c r="K23" s="61"/>
      <c r="L23" s="61"/>
      <c r="M23" s="61"/>
      <c r="N23" s="61"/>
      <c r="O23" s="61"/>
      <c r="P23" s="61"/>
    </row>
    <row r="24" spans="1:16" x14ac:dyDescent="0.25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</row>
    <row r="25" spans="1:16" x14ac:dyDescent="0.25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</row>
    <row r="26" spans="1:16" x14ac:dyDescent="0.2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</row>
    <row r="27" spans="1:16" x14ac:dyDescent="0.25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</row>
    <row r="28" spans="1:16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</row>
    <row r="29" spans="1:16" x14ac:dyDescent="0.25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</row>
    <row r="30" spans="1:16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</row>
    <row r="31" spans="1:16" x14ac:dyDescent="0.25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</row>
    <row r="32" spans="1:16" x14ac:dyDescent="0.25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</row>
    <row r="33" spans="1:16" x14ac:dyDescent="0.25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</row>
    <row r="34" spans="1:16" x14ac:dyDescent="0.25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</row>
    <row r="35" spans="1:16" x14ac:dyDescent="0.25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x14ac:dyDescent="0.25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</row>
    <row r="37" spans="1:16" x14ac:dyDescent="0.25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</row>
    <row r="38" spans="1:16" x14ac:dyDescent="0.25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</row>
    <row r="39" spans="1:16" x14ac:dyDescent="0.25">
      <c r="A39" s="61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</row>
    <row r="40" spans="1:16" x14ac:dyDescent="0.25">
      <c r="A40" s="61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</row>
    <row r="41" spans="1:16" x14ac:dyDescent="0.25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</row>
  </sheetData>
  <sheetProtection algorithmName="SHA-512" hashValue="isplNpovkx7ES5wOvL54DdLJ8vUVSUW8F/dwE8lVLDpnOJfXSPUg2I5lGUZqEwvXITtTezM7GbRE1C84RC3atw==" saltValue="KWcOeuNgRAQ72Kw2iT0Zsw==" spinCount="100000" sheet="1" selectLockedCells="1"/>
  <dataConsolidate/>
  <mergeCells count="7">
    <mergeCell ref="B19:F23"/>
    <mergeCell ref="C1:N1"/>
    <mergeCell ref="B2:D2"/>
    <mergeCell ref="F2:H2"/>
    <mergeCell ref="G16:G17"/>
    <mergeCell ref="K2:M2"/>
    <mergeCell ref="H20:I20"/>
  </mergeCells>
  <pageMargins left="0.7" right="0.7" top="0.75" bottom="0.75" header="0.3" footer="0.3"/>
  <pageSetup paperSize="9" scale="46" orientation="portrait" horizontalDpi="4294967292" r:id="rId1"/>
  <drawing r:id="rId2"/>
  <legacyDrawing r:id="rId3"/>
  <controls>
    <mc:AlternateContent xmlns:mc="http://schemas.openxmlformats.org/markup-compatibility/2006">
      <mc:Choice Requires="x14">
        <control shapeId="5124" r:id="rId4" name="CommandButton3">
          <controlPr defaultSize="0" autoLine="0" r:id="rId5">
            <anchor moveWithCells="1">
              <from>
                <xdr:col>5</xdr:col>
                <xdr:colOff>238125</xdr:colOff>
                <xdr:row>18</xdr:row>
                <xdr:rowOff>133350</xdr:rowOff>
              </from>
              <to>
                <xdr:col>6</xdr:col>
                <xdr:colOff>533400</xdr:colOff>
                <xdr:row>23</xdr:row>
                <xdr:rowOff>38100</xdr:rowOff>
              </to>
            </anchor>
          </controlPr>
        </control>
      </mc:Choice>
      <mc:Fallback>
        <control shapeId="5124" r:id="rId4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8"/>
  <dimension ref="A1:H694"/>
  <sheetViews>
    <sheetView zoomScaleNormal="100" workbookViewId="0">
      <pane ySplit="10" topLeftCell="A11" activePane="bottomLeft" state="frozen"/>
      <selection pane="bottomLeft" activeCell="A6" sqref="A6:E8"/>
    </sheetView>
  </sheetViews>
  <sheetFormatPr baseColWidth="10" defaultRowHeight="15" x14ac:dyDescent="0.25"/>
  <cols>
    <col min="1" max="1" width="11.42578125" customWidth="1"/>
    <col min="2" max="2" width="36" customWidth="1"/>
    <col min="3" max="3" width="14.28515625" customWidth="1"/>
    <col min="4" max="4" width="12.85546875" customWidth="1"/>
    <col min="5" max="5" width="15.5703125" customWidth="1"/>
    <col min="7" max="7" width="11.85546875" bestFit="1" customWidth="1"/>
  </cols>
  <sheetData>
    <row r="1" spans="1:8" x14ac:dyDescent="0.25">
      <c r="H1" s="13">
        <v>0</v>
      </c>
    </row>
    <row r="2" spans="1:8" x14ac:dyDescent="0.25">
      <c r="A2" t="s">
        <v>139</v>
      </c>
    </row>
    <row r="3" spans="1:8" x14ac:dyDescent="0.25">
      <c r="A3" s="207" t="s">
        <v>30</v>
      </c>
      <c r="B3" s="207"/>
      <c r="C3" s="207"/>
      <c r="D3" s="207"/>
      <c r="E3" s="207"/>
    </row>
    <row r="4" spans="1:8" ht="15.75" x14ac:dyDescent="0.25">
      <c r="D4" s="5" t="s">
        <v>37</v>
      </c>
      <c r="F4" s="127">
        <f>MAX(DIARIO!B2:B68)+1</f>
        <v>1</v>
      </c>
    </row>
    <row r="5" spans="1:8" x14ac:dyDescent="0.25">
      <c r="A5" s="1" t="s">
        <v>32</v>
      </c>
      <c r="D5" s="5" t="s">
        <v>6</v>
      </c>
      <c r="E5" s="8"/>
    </row>
    <row r="6" spans="1:8" x14ac:dyDescent="0.25">
      <c r="A6" s="208"/>
      <c r="B6" s="209"/>
      <c r="C6" s="209"/>
      <c r="D6" s="209"/>
      <c r="E6" s="210"/>
      <c r="F6" s="126"/>
      <c r="G6" s="126"/>
    </row>
    <row r="7" spans="1:8" x14ac:dyDescent="0.25">
      <c r="A7" s="211"/>
      <c r="B7" s="212"/>
      <c r="C7" s="212"/>
      <c r="D7" s="212"/>
      <c r="E7" s="213"/>
      <c r="F7" s="126"/>
      <c r="G7" s="126"/>
    </row>
    <row r="8" spans="1:8" x14ac:dyDescent="0.25">
      <c r="A8" s="214"/>
      <c r="B8" s="215"/>
      <c r="C8" s="215"/>
      <c r="D8" s="215"/>
      <c r="E8" s="216"/>
      <c r="F8" s="126"/>
      <c r="G8" s="126"/>
    </row>
    <row r="9" spans="1:8" ht="4.5" customHeight="1" thickBot="1" x14ac:dyDescent="0.3"/>
    <row r="10" spans="1:8" ht="15.75" thickBot="1" x14ac:dyDescent="0.3">
      <c r="A10" s="128" t="s">
        <v>1</v>
      </c>
      <c r="B10" s="129" t="s">
        <v>2</v>
      </c>
      <c r="C10" s="129" t="s">
        <v>22</v>
      </c>
      <c r="D10" s="129" t="s">
        <v>5</v>
      </c>
      <c r="E10" s="130" t="s">
        <v>42</v>
      </c>
    </row>
    <row r="11" spans="1:8" x14ac:dyDescent="0.25">
      <c r="C11" s="13"/>
      <c r="D11" s="13"/>
    </row>
    <row r="12" spans="1:8" x14ac:dyDescent="0.25">
      <c r="C12" s="13"/>
      <c r="D12" s="13"/>
    </row>
    <row r="13" spans="1:8" x14ac:dyDescent="0.25">
      <c r="C13" s="13"/>
      <c r="D13" s="13"/>
    </row>
    <row r="14" spans="1:8" x14ac:dyDescent="0.25">
      <c r="C14" s="13"/>
      <c r="D14" s="13"/>
    </row>
    <row r="15" spans="1:8" x14ac:dyDescent="0.25">
      <c r="C15" s="13"/>
      <c r="D15" s="13"/>
    </row>
    <row r="16" spans="1:8" x14ac:dyDescent="0.25">
      <c r="C16" s="13"/>
      <c r="D16" s="13"/>
    </row>
    <row r="17" spans="3:4" x14ac:dyDescent="0.25">
      <c r="C17" s="13"/>
      <c r="D17" s="13"/>
    </row>
    <row r="18" spans="3:4" x14ac:dyDescent="0.25">
      <c r="C18" s="13"/>
      <c r="D18" s="13"/>
    </row>
    <row r="19" spans="3:4" x14ac:dyDescent="0.25">
      <c r="C19" s="13"/>
      <c r="D19" s="13"/>
    </row>
    <row r="20" spans="3:4" x14ac:dyDescent="0.25">
      <c r="C20" s="13"/>
      <c r="D20" s="13"/>
    </row>
    <row r="21" spans="3:4" x14ac:dyDescent="0.25">
      <c r="C21" s="13"/>
      <c r="D21" s="13"/>
    </row>
    <row r="22" spans="3:4" x14ac:dyDescent="0.25">
      <c r="C22" s="13"/>
      <c r="D22" s="13"/>
    </row>
    <row r="23" spans="3:4" x14ac:dyDescent="0.25">
      <c r="C23" s="13"/>
      <c r="D23" s="13"/>
    </row>
    <row r="24" spans="3:4" x14ac:dyDescent="0.25">
      <c r="C24" s="13"/>
      <c r="D24" s="13"/>
    </row>
    <row r="25" spans="3:4" x14ac:dyDescent="0.25">
      <c r="C25" s="13"/>
      <c r="D25" s="13"/>
    </row>
    <row r="26" spans="3:4" x14ac:dyDescent="0.25">
      <c r="C26" s="13"/>
      <c r="D26" s="13"/>
    </row>
    <row r="27" spans="3:4" x14ac:dyDescent="0.25">
      <c r="C27" s="13"/>
      <c r="D27" s="13"/>
    </row>
    <row r="28" spans="3:4" x14ac:dyDescent="0.25">
      <c r="C28" s="13"/>
      <c r="D28" s="13"/>
    </row>
    <row r="29" spans="3:4" x14ac:dyDescent="0.25">
      <c r="C29" s="13"/>
      <c r="D29" s="13"/>
    </row>
    <row r="30" spans="3:4" x14ac:dyDescent="0.25">
      <c r="C30" s="13"/>
      <c r="D30" s="13"/>
    </row>
    <row r="31" spans="3:4" x14ac:dyDescent="0.25">
      <c r="C31" s="13"/>
      <c r="D31" s="13"/>
    </row>
    <row r="32" spans="3:4" x14ac:dyDescent="0.25">
      <c r="C32" s="13"/>
      <c r="D32" s="13"/>
    </row>
    <row r="33" spans="3:4" x14ac:dyDescent="0.25">
      <c r="C33" s="13"/>
      <c r="D33" s="13"/>
    </row>
    <row r="34" spans="3:4" x14ac:dyDescent="0.25">
      <c r="C34" s="13"/>
      <c r="D34" s="13"/>
    </row>
    <row r="35" spans="3:4" x14ac:dyDescent="0.25">
      <c r="C35" s="13"/>
      <c r="D35" s="13"/>
    </row>
    <row r="36" spans="3:4" x14ac:dyDescent="0.25">
      <c r="C36" s="13"/>
      <c r="D36" s="13"/>
    </row>
    <row r="37" spans="3:4" x14ac:dyDescent="0.25">
      <c r="C37" s="13"/>
      <c r="D37" s="13"/>
    </row>
    <row r="38" spans="3:4" x14ac:dyDescent="0.25">
      <c r="C38" s="13"/>
      <c r="D38" s="13"/>
    </row>
    <row r="39" spans="3:4" x14ac:dyDescent="0.25">
      <c r="C39" s="13"/>
      <c r="D39" s="13"/>
    </row>
    <row r="40" spans="3:4" x14ac:dyDescent="0.25">
      <c r="C40" s="13"/>
      <c r="D40" s="13"/>
    </row>
    <row r="41" spans="3:4" x14ac:dyDescent="0.25">
      <c r="C41" s="13"/>
      <c r="D41" s="13"/>
    </row>
    <row r="42" spans="3:4" x14ac:dyDescent="0.25">
      <c r="C42" s="13"/>
      <c r="D42" s="13"/>
    </row>
    <row r="43" spans="3:4" x14ac:dyDescent="0.25">
      <c r="C43" s="13"/>
      <c r="D43" s="13"/>
    </row>
    <row r="44" spans="3:4" x14ac:dyDescent="0.25">
      <c r="C44" s="13"/>
      <c r="D44" s="13"/>
    </row>
    <row r="45" spans="3:4" x14ac:dyDescent="0.25">
      <c r="C45" s="13"/>
      <c r="D45" s="13"/>
    </row>
    <row r="46" spans="3:4" x14ac:dyDescent="0.25">
      <c r="C46" s="13"/>
      <c r="D46" s="13"/>
    </row>
    <row r="47" spans="3:4" x14ac:dyDescent="0.25">
      <c r="C47" s="13"/>
      <c r="D47" s="13"/>
    </row>
    <row r="48" spans="3:4" x14ac:dyDescent="0.25">
      <c r="C48" s="13"/>
      <c r="D48" s="13"/>
    </row>
    <row r="49" spans="3:4" x14ac:dyDescent="0.25">
      <c r="C49" s="13"/>
      <c r="D49" s="13"/>
    </row>
    <row r="50" spans="3:4" x14ac:dyDescent="0.25">
      <c r="C50" s="13"/>
      <c r="D50" s="13"/>
    </row>
    <row r="51" spans="3:4" x14ac:dyDescent="0.25">
      <c r="C51" s="13"/>
      <c r="D51" s="13"/>
    </row>
    <row r="52" spans="3:4" x14ac:dyDescent="0.25">
      <c r="C52" s="13"/>
      <c r="D52" s="13"/>
    </row>
    <row r="53" spans="3:4" x14ac:dyDescent="0.25">
      <c r="C53" s="13"/>
      <c r="D53" s="13"/>
    </row>
    <row r="54" spans="3:4" x14ac:dyDescent="0.25">
      <c r="C54" s="13"/>
      <c r="D54" s="13"/>
    </row>
    <row r="55" spans="3:4" x14ac:dyDescent="0.25">
      <c r="C55" s="13"/>
      <c r="D55" s="13"/>
    </row>
    <row r="56" spans="3:4" x14ac:dyDescent="0.25">
      <c r="C56" s="13"/>
      <c r="D56" s="13"/>
    </row>
    <row r="57" spans="3:4" x14ac:dyDescent="0.25">
      <c r="C57" s="13"/>
      <c r="D57" s="13"/>
    </row>
    <row r="58" spans="3:4" x14ac:dyDescent="0.25">
      <c r="C58" s="13"/>
      <c r="D58" s="13"/>
    </row>
    <row r="59" spans="3:4" x14ac:dyDescent="0.25">
      <c r="C59" s="13"/>
      <c r="D59" s="13"/>
    </row>
    <row r="60" spans="3:4" x14ac:dyDescent="0.25">
      <c r="C60" s="13"/>
      <c r="D60" s="13"/>
    </row>
    <row r="61" spans="3:4" x14ac:dyDescent="0.25">
      <c r="C61" s="13"/>
      <c r="D61" s="13"/>
    </row>
    <row r="62" spans="3:4" x14ac:dyDescent="0.25">
      <c r="C62" s="13"/>
      <c r="D62" s="13"/>
    </row>
    <row r="63" spans="3:4" x14ac:dyDescent="0.25">
      <c r="C63" s="13"/>
      <c r="D63" s="13"/>
    </row>
    <row r="64" spans="3:4" x14ac:dyDescent="0.25">
      <c r="C64" s="13"/>
      <c r="D64" s="13"/>
    </row>
    <row r="65" spans="3:4" x14ac:dyDescent="0.25">
      <c r="C65" s="13"/>
      <c r="D65" s="13"/>
    </row>
    <row r="66" spans="3:4" x14ac:dyDescent="0.25">
      <c r="C66" s="13"/>
      <c r="D66" s="13"/>
    </row>
    <row r="67" spans="3:4" x14ac:dyDescent="0.25">
      <c r="C67" s="13"/>
      <c r="D67" s="13"/>
    </row>
    <row r="68" spans="3:4" x14ac:dyDescent="0.25">
      <c r="C68" s="13"/>
      <c r="D68" s="13"/>
    </row>
    <row r="69" spans="3:4" x14ac:dyDescent="0.25">
      <c r="C69" s="13"/>
      <c r="D69" s="13"/>
    </row>
    <row r="70" spans="3:4" x14ac:dyDescent="0.25">
      <c r="C70" s="13"/>
      <c r="D70" s="13"/>
    </row>
    <row r="71" spans="3:4" x14ac:dyDescent="0.25">
      <c r="C71" s="13"/>
      <c r="D71" s="13"/>
    </row>
    <row r="72" spans="3:4" x14ac:dyDescent="0.25">
      <c r="C72" s="13"/>
      <c r="D72" s="13"/>
    </row>
    <row r="73" spans="3:4" x14ac:dyDescent="0.25">
      <c r="C73" s="13"/>
      <c r="D73" s="13"/>
    </row>
    <row r="74" spans="3:4" x14ac:dyDescent="0.25">
      <c r="C74" s="13"/>
      <c r="D74" s="13"/>
    </row>
    <row r="75" spans="3:4" x14ac:dyDescent="0.25">
      <c r="C75" s="13"/>
      <c r="D75" s="13"/>
    </row>
    <row r="76" spans="3:4" x14ac:dyDescent="0.25">
      <c r="C76" s="13"/>
      <c r="D76" s="13"/>
    </row>
    <row r="77" spans="3:4" x14ac:dyDescent="0.25">
      <c r="C77" s="13"/>
      <c r="D77" s="13"/>
    </row>
    <row r="78" spans="3:4" x14ac:dyDescent="0.25">
      <c r="C78" s="13"/>
      <c r="D78" s="13"/>
    </row>
    <row r="79" spans="3:4" x14ac:dyDescent="0.25">
      <c r="C79" s="13"/>
      <c r="D79" s="13"/>
    </row>
    <row r="80" spans="3:4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  <row r="95" spans="3:4" x14ac:dyDescent="0.25">
      <c r="C95" s="13"/>
      <c r="D95" s="13"/>
    </row>
    <row r="96" spans="3:4" x14ac:dyDescent="0.25">
      <c r="C96" s="13"/>
      <c r="D96" s="13"/>
    </row>
    <row r="97" spans="3:4" x14ac:dyDescent="0.25">
      <c r="C97" s="13"/>
      <c r="D97" s="13"/>
    </row>
    <row r="98" spans="3:4" x14ac:dyDescent="0.25">
      <c r="C98" s="13"/>
      <c r="D98" s="13"/>
    </row>
    <row r="99" spans="3:4" x14ac:dyDescent="0.25">
      <c r="C99" s="13"/>
      <c r="D99" s="13"/>
    </row>
    <row r="100" spans="3:4" x14ac:dyDescent="0.25">
      <c r="C100" s="13"/>
      <c r="D100" s="13"/>
    </row>
    <row r="101" spans="3:4" x14ac:dyDescent="0.25">
      <c r="C101" s="13"/>
      <c r="D101" s="13"/>
    </row>
    <row r="102" spans="3:4" x14ac:dyDescent="0.25">
      <c r="C102" s="13"/>
      <c r="D102" s="13"/>
    </row>
    <row r="103" spans="3:4" x14ac:dyDescent="0.25">
      <c r="C103" s="13"/>
      <c r="D103" s="13"/>
    </row>
    <row r="104" spans="3:4" x14ac:dyDescent="0.25">
      <c r="C104" s="13"/>
      <c r="D104" s="13"/>
    </row>
    <row r="105" spans="3:4" x14ac:dyDescent="0.25">
      <c r="C105" s="13"/>
      <c r="D105" s="13"/>
    </row>
    <row r="106" spans="3:4" x14ac:dyDescent="0.25">
      <c r="C106" s="13"/>
      <c r="D106" s="13"/>
    </row>
    <row r="107" spans="3:4" x14ac:dyDescent="0.25">
      <c r="C107" s="13"/>
      <c r="D107" s="13"/>
    </row>
    <row r="108" spans="3:4" x14ac:dyDescent="0.25">
      <c r="C108" s="13"/>
      <c r="D108" s="13"/>
    </row>
    <row r="109" spans="3:4" x14ac:dyDescent="0.25">
      <c r="C109" s="13"/>
      <c r="D109" s="13"/>
    </row>
    <row r="110" spans="3:4" x14ac:dyDescent="0.25">
      <c r="C110" s="13"/>
      <c r="D110" s="13"/>
    </row>
    <row r="111" spans="3:4" x14ac:dyDescent="0.25">
      <c r="C111" s="13"/>
      <c r="D111" s="13"/>
    </row>
    <row r="112" spans="3:4" x14ac:dyDescent="0.25">
      <c r="C112" s="13"/>
      <c r="D112" s="13"/>
    </row>
    <row r="113" spans="3:4" x14ac:dyDescent="0.25">
      <c r="C113" s="13"/>
      <c r="D113" s="13"/>
    </row>
    <row r="114" spans="3:4" x14ac:dyDescent="0.25">
      <c r="C114" s="13"/>
      <c r="D114" s="13"/>
    </row>
    <row r="115" spans="3:4" x14ac:dyDescent="0.25">
      <c r="C115" s="13"/>
      <c r="D115" s="13"/>
    </row>
    <row r="116" spans="3:4" x14ac:dyDescent="0.25">
      <c r="C116" s="13"/>
      <c r="D116" s="13"/>
    </row>
    <row r="117" spans="3:4" x14ac:dyDescent="0.25">
      <c r="C117" s="13"/>
      <c r="D117" s="13"/>
    </row>
    <row r="118" spans="3:4" x14ac:dyDescent="0.25">
      <c r="C118" s="13"/>
      <c r="D118" s="13"/>
    </row>
    <row r="119" spans="3:4" x14ac:dyDescent="0.25">
      <c r="C119" s="13"/>
      <c r="D119" s="13"/>
    </row>
    <row r="120" spans="3:4" x14ac:dyDescent="0.25">
      <c r="C120" s="13"/>
      <c r="D120" s="13"/>
    </row>
    <row r="121" spans="3:4" x14ac:dyDescent="0.25">
      <c r="C121" s="13"/>
      <c r="D121" s="13"/>
    </row>
    <row r="122" spans="3:4" x14ac:dyDescent="0.25">
      <c r="C122" s="13"/>
      <c r="D122" s="13"/>
    </row>
    <row r="123" spans="3:4" x14ac:dyDescent="0.25">
      <c r="C123" s="13"/>
      <c r="D123" s="13"/>
    </row>
    <row r="124" spans="3:4" x14ac:dyDescent="0.25">
      <c r="C124" s="13"/>
      <c r="D124" s="13"/>
    </row>
    <row r="125" spans="3:4" x14ac:dyDescent="0.25">
      <c r="C125" s="13"/>
      <c r="D125" s="13"/>
    </row>
    <row r="126" spans="3:4" x14ac:dyDescent="0.25">
      <c r="C126" s="13"/>
      <c r="D126" s="13"/>
    </row>
    <row r="127" spans="3:4" x14ac:dyDescent="0.25">
      <c r="C127" s="13"/>
      <c r="D127" s="13"/>
    </row>
    <row r="128" spans="3:4" x14ac:dyDescent="0.25">
      <c r="C128" s="13"/>
      <c r="D128" s="13"/>
    </row>
    <row r="129" spans="3:4" x14ac:dyDescent="0.25">
      <c r="C129" s="13"/>
      <c r="D129" s="13"/>
    </row>
    <row r="130" spans="3:4" x14ac:dyDescent="0.25">
      <c r="C130" s="13"/>
      <c r="D130" s="13"/>
    </row>
    <row r="131" spans="3:4" x14ac:dyDescent="0.25">
      <c r="C131" s="13"/>
      <c r="D131" s="13"/>
    </row>
    <row r="132" spans="3:4" x14ac:dyDescent="0.25">
      <c r="C132" s="13"/>
      <c r="D132" s="13"/>
    </row>
    <row r="133" spans="3:4" x14ac:dyDescent="0.25">
      <c r="C133" s="13"/>
      <c r="D133" s="13"/>
    </row>
    <row r="134" spans="3:4" x14ac:dyDescent="0.25">
      <c r="C134" s="13"/>
      <c r="D134" s="13"/>
    </row>
    <row r="135" spans="3:4" x14ac:dyDescent="0.25">
      <c r="C135" s="13"/>
      <c r="D135" s="13"/>
    </row>
    <row r="136" spans="3:4" x14ac:dyDescent="0.25">
      <c r="C136" s="13"/>
      <c r="D136" s="13"/>
    </row>
    <row r="137" spans="3:4" x14ac:dyDescent="0.25">
      <c r="C137" s="13"/>
      <c r="D137" s="13"/>
    </row>
    <row r="138" spans="3:4" x14ac:dyDescent="0.25">
      <c r="C138" s="13"/>
      <c r="D138" s="13"/>
    </row>
    <row r="139" spans="3:4" x14ac:dyDescent="0.25">
      <c r="C139" s="13"/>
      <c r="D139" s="13"/>
    </row>
    <row r="140" spans="3:4" x14ac:dyDescent="0.25">
      <c r="C140" s="13"/>
      <c r="D140" s="13"/>
    </row>
    <row r="141" spans="3:4" x14ac:dyDescent="0.25">
      <c r="C141" s="13"/>
      <c r="D141" s="13"/>
    </row>
    <row r="142" spans="3:4" x14ac:dyDescent="0.25">
      <c r="C142" s="13"/>
      <c r="D142" s="13"/>
    </row>
    <row r="143" spans="3:4" x14ac:dyDescent="0.25">
      <c r="C143" s="13"/>
      <c r="D143" s="13"/>
    </row>
    <row r="144" spans="3:4" x14ac:dyDescent="0.25">
      <c r="C144" s="13"/>
      <c r="D144" s="13"/>
    </row>
    <row r="145" spans="3:4" x14ac:dyDescent="0.25">
      <c r="C145" s="13"/>
      <c r="D145" s="13"/>
    </row>
    <row r="146" spans="3:4" x14ac:dyDescent="0.25">
      <c r="C146" s="13"/>
      <c r="D146" s="13"/>
    </row>
    <row r="147" spans="3:4" x14ac:dyDescent="0.25">
      <c r="C147" s="13"/>
      <c r="D147" s="13"/>
    </row>
    <row r="148" spans="3:4" x14ac:dyDescent="0.25">
      <c r="C148" s="13"/>
      <c r="D148" s="13"/>
    </row>
    <row r="149" spans="3:4" x14ac:dyDescent="0.25">
      <c r="C149" s="13"/>
      <c r="D149" s="13"/>
    </row>
    <row r="150" spans="3:4" x14ac:dyDescent="0.25">
      <c r="C150" s="13"/>
      <c r="D150" s="13"/>
    </row>
    <row r="151" spans="3:4" x14ac:dyDescent="0.25">
      <c r="C151" s="13"/>
      <c r="D151" s="13"/>
    </row>
    <row r="152" spans="3:4" x14ac:dyDescent="0.25">
      <c r="C152" s="13"/>
      <c r="D152" s="13"/>
    </row>
    <row r="153" spans="3:4" x14ac:dyDescent="0.25">
      <c r="C153" s="13"/>
      <c r="D153" s="13"/>
    </row>
    <row r="154" spans="3:4" x14ac:dyDescent="0.25">
      <c r="C154" s="13"/>
      <c r="D154" s="13"/>
    </row>
    <row r="155" spans="3:4" x14ac:dyDescent="0.25">
      <c r="C155" s="13"/>
      <c r="D155" s="13"/>
    </row>
    <row r="156" spans="3:4" x14ac:dyDescent="0.25">
      <c r="C156" s="13"/>
      <c r="D156" s="13"/>
    </row>
    <row r="157" spans="3:4" x14ac:dyDescent="0.25">
      <c r="C157" s="13"/>
      <c r="D157" s="13"/>
    </row>
    <row r="158" spans="3:4" x14ac:dyDescent="0.25">
      <c r="C158" s="13"/>
      <c r="D158" s="13"/>
    </row>
    <row r="159" spans="3:4" x14ac:dyDescent="0.25">
      <c r="C159" s="13"/>
      <c r="D159" s="13"/>
    </row>
    <row r="160" spans="3:4" x14ac:dyDescent="0.25">
      <c r="C160" s="13"/>
      <c r="D160" s="13"/>
    </row>
    <row r="161" spans="3:4" x14ac:dyDescent="0.25">
      <c r="C161" s="13"/>
      <c r="D161" s="13"/>
    </row>
    <row r="162" spans="3:4" x14ac:dyDescent="0.25">
      <c r="C162" s="13"/>
      <c r="D162" s="13"/>
    </row>
    <row r="163" spans="3:4" x14ac:dyDescent="0.25">
      <c r="C163" s="13"/>
      <c r="D163" s="13"/>
    </row>
    <row r="164" spans="3:4" x14ac:dyDescent="0.25">
      <c r="C164" s="13"/>
      <c r="D164" s="13"/>
    </row>
    <row r="165" spans="3:4" x14ac:dyDescent="0.25">
      <c r="C165" s="13"/>
      <c r="D165" s="13"/>
    </row>
    <row r="166" spans="3:4" x14ac:dyDescent="0.25">
      <c r="C166" s="13"/>
      <c r="D166" s="13"/>
    </row>
    <row r="167" spans="3:4" x14ac:dyDescent="0.25">
      <c r="C167" s="13"/>
      <c r="D167" s="13"/>
    </row>
    <row r="168" spans="3:4" x14ac:dyDescent="0.25">
      <c r="C168" s="13"/>
      <c r="D168" s="13"/>
    </row>
    <row r="169" spans="3:4" x14ac:dyDescent="0.25">
      <c r="C169" s="13"/>
      <c r="D169" s="13"/>
    </row>
    <row r="170" spans="3:4" x14ac:dyDescent="0.25">
      <c r="C170" s="13"/>
      <c r="D170" s="13"/>
    </row>
    <row r="171" spans="3:4" x14ac:dyDescent="0.25">
      <c r="C171" s="13"/>
      <c r="D171" s="13"/>
    </row>
    <row r="172" spans="3:4" x14ac:dyDescent="0.25">
      <c r="C172" s="13"/>
      <c r="D172" s="13"/>
    </row>
    <row r="173" spans="3:4" x14ac:dyDescent="0.25">
      <c r="C173" s="13"/>
      <c r="D173" s="13"/>
    </row>
    <row r="174" spans="3:4" x14ac:dyDescent="0.25">
      <c r="C174" s="13"/>
      <c r="D174" s="13"/>
    </row>
    <row r="175" spans="3:4" x14ac:dyDescent="0.25">
      <c r="C175" s="13"/>
      <c r="D175" s="13"/>
    </row>
    <row r="176" spans="3:4" x14ac:dyDescent="0.25">
      <c r="C176" s="13"/>
      <c r="D176" s="13"/>
    </row>
    <row r="177" spans="3:4" x14ac:dyDescent="0.25">
      <c r="C177" s="13"/>
      <c r="D177" s="13"/>
    </row>
    <row r="178" spans="3:4" x14ac:dyDescent="0.25">
      <c r="C178" s="13"/>
      <c r="D178" s="13"/>
    </row>
    <row r="179" spans="3:4" x14ac:dyDescent="0.25">
      <c r="C179" s="13"/>
      <c r="D179" s="13"/>
    </row>
    <row r="180" spans="3:4" x14ac:dyDescent="0.25">
      <c r="C180" s="13"/>
      <c r="D180" s="13"/>
    </row>
    <row r="181" spans="3:4" x14ac:dyDescent="0.25">
      <c r="C181" s="13"/>
      <c r="D181" s="13"/>
    </row>
    <row r="182" spans="3:4" x14ac:dyDescent="0.25">
      <c r="C182" s="13"/>
      <c r="D182" s="13"/>
    </row>
    <row r="183" spans="3:4" x14ac:dyDescent="0.25">
      <c r="C183" s="13"/>
      <c r="D183" s="13"/>
    </row>
    <row r="184" spans="3:4" x14ac:dyDescent="0.25">
      <c r="C184" s="13"/>
      <c r="D184" s="13"/>
    </row>
    <row r="185" spans="3:4" x14ac:dyDescent="0.25">
      <c r="C185" s="13"/>
      <c r="D185" s="13"/>
    </row>
    <row r="186" spans="3:4" x14ac:dyDescent="0.25">
      <c r="C186" s="13"/>
      <c r="D186" s="13"/>
    </row>
    <row r="187" spans="3:4" x14ac:dyDescent="0.25">
      <c r="C187" s="13"/>
      <c r="D187" s="13"/>
    </row>
    <row r="188" spans="3:4" x14ac:dyDescent="0.25">
      <c r="C188" s="13"/>
      <c r="D188" s="13"/>
    </row>
    <row r="189" spans="3:4" x14ac:dyDescent="0.25">
      <c r="C189" s="13"/>
      <c r="D189" s="13"/>
    </row>
    <row r="190" spans="3:4" x14ac:dyDescent="0.25">
      <c r="C190" s="13"/>
      <c r="D190" s="13"/>
    </row>
    <row r="191" spans="3:4" x14ac:dyDescent="0.25">
      <c r="C191" s="13"/>
      <c r="D191" s="13"/>
    </row>
    <row r="192" spans="3:4" x14ac:dyDescent="0.25">
      <c r="C192" s="13"/>
      <c r="D192" s="13"/>
    </row>
    <row r="193" spans="3:4" x14ac:dyDescent="0.25">
      <c r="C193" s="13"/>
      <c r="D193" s="13"/>
    </row>
    <row r="194" spans="3:4" x14ac:dyDescent="0.25">
      <c r="C194" s="13"/>
      <c r="D194" s="13"/>
    </row>
    <row r="195" spans="3:4" x14ac:dyDescent="0.25">
      <c r="C195" s="13"/>
      <c r="D195" s="13"/>
    </row>
    <row r="196" spans="3:4" x14ac:dyDescent="0.25">
      <c r="C196" s="13"/>
      <c r="D196" s="13"/>
    </row>
    <row r="197" spans="3:4" x14ac:dyDescent="0.25">
      <c r="C197" s="13"/>
      <c r="D197" s="13"/>
    </row>
    <row r="198" spans="3:4" x14ac:dyDescent="0.25">
      <c r="C198" s="13"/>
      <c r="D198" s="13"/>
    </row>
    <row r="199" spans="3:4" x14ac:dyDescent="0.25">
      <c r="C199" s="13"/>
      <c r="D199" s="13"/>
    </row>
    <row r="200" spans="3:4" x14ac:dyDescent="0.25">
      <c r="C200" s="13"/>
      <c r="D200" s="13"/>
    </row>
    <row r="201" spans="3:4" x14ac:dyDescent="0.25">
      <c r="C201" s="13"/>
      <c r="D201" s="13"/>
    </row>
    <row r="202" spans="3:4" x14ac:dyDescent="0.25">
      <c r="C202" s="13"/>
      <c r="D202" s="13"/>
    </row>
    <row r="203" spans="3:4" x14ac:dyDescent="0.25">
      <c r="C203" s="13"/>
      <c r="D203" s="13"/>
    </row>
    <row r="204" spans="3:4" x14ac:dyDescent="0.25">
      <c r="C204" s="13"/>
      <c r="D204" s="13"/>
    </row>
    <row r="205" spans="3:4" x14ac:dyDescent="0.25">
      <c r="C205" s="13"/>
      <c r="D205" s="13"/>
    </row>
    <row r="206" spans="3:4" x14ac:dyDescent="0.25">
      <c r="C206" s="13"/>
      <c r="D206" s="13"/>
    </row>
    <row r="207" spans="3:4" x14ac:dyDescent="0.25">
      <c r="C207" s="13"/>
      <c r="D207" s="13"/>
    </row>
    <row r="208" spans="3:4" x14ac:dyDescent="0.25">
      <c r="C208" s="13"/>
      <c r="D208" s="13"/>
    </row>
    <row r="209" spans="3:4" x14ac:dyDescent="0.25">
      <c r="C209" s="13"/>
      <c r="D209" s="13"/>
    </row>
    <row r="210" spans="3:4" x14ac:dyDescent="0.25">
      <c r="C210" s="13"/>
      <c r="D210" s="13"/>
    </row>
    <row r="211" spans="3:4" x14ac:dyDescent="0.25">
      <c r="C211" s="13"/>
      <c r="D211" s="13"/>
    </row>
    <row r="212" spans="3:4" x14ac:dyDescent="0.25">
      <c r="C212" s="13"/>
      <c r="D212" s="13"/>
    </row>
    <row r="213" spans="3:4" x14ac:dyDescent="0.25">
      <c r="C213" s="13"/>
      <c r="D213" s="13"/>
    </row>
    <row r="214" spans="3:4" x14ac:dyDescent="0.25">
      <c r="C214" s="13"/>
      <c r="D214" s="13"/>
    </row>
    <row r="215" spans="3:4" x14ac:dyDescent="0.25">
      <c r="C215" s="13"/>
      <c r="D215" s="13"/>
    </row>
    <row r="216" spans="3:4" x14ac:dyDescent="0.25">
      <c r="C216" s="13"/>
      <c r="D216" s="13"/>
    </row>
    <row r="217" spans="3:4" x14ac:dyDescent="0.25">
      <c r="C217" s="13"/>
      <c r="D217" s="13"/>
    </row>
    <row r="218" spans="3:4" x14ac:dyDescent="0.25">
      <c r="C218" s="13"/>
      <c r="D218" s="13"/>
    </row>
    <row r="219" spans="3:4" x14ac:dyDescent="0.25">
      <c r="C219" s="13"/>
      <c r="D219" s="13"/>
    </row>
    <row r="220" spans="3:4" x14ac:dyDescent="0.25">
      <c r="C220" s="13"/>
      <c r="D220" s="13"/>
    </row>
    <row r="221" spans="3:4" x14ac:dyDescent="0.25">
      <c r="C221" s="13"/>
      <c r="D221" s="13"/>
    </row>
    <row r="222" spans="3:4" x14ac:dyDescent="0.25">
      <c r="C222" s="13"/>
      <c r="D222" s="13"/>
    </row>
    <row r="223" spans="3:4" x14ac:dyDescent="0.25">
      <c r="C223" s="13"/>
      <c r="D223" s="13"/>
    </row>
    <row r="224" spans="3:4" x14ac:dyDescent="0.25">
      <c r="C224" s="13"/>
      <c r="D224" s="13"/>
    </row>
    <row r="225" spans="3:4" x14ac:dyDescent="0.25">
      <c r="C225" s="13"/>
      <c r="D225" s="13"/>
    </row>
    <row r="226" spans="3:4" x14ac:dyDescent="0.25">
      <c r="C226" s="13"/>
      <c r="D226" s="13"/>
    </row>
    <row r="227" spans="3:4" x14ac:dyDescent="0.25">
      <c r="C227" s="13"/>
      <c r="D227" s="13"/>
    </row>
    <row r="228" spans="3:4" x14ac:dyDescent="0.25">
      <c r="C228" s="13"/>
      <c r="D228" s="13"/>
    </row>
    <row r="229" spans="3:4" x14ac:dyDescent="0.25">
      <c r="C229" s="13"/>
      <c r="D229" s="13"/>
    </row>
    <row r="230" spans="3:4" x14ac:dyDescent="0.25">
      <c r="C230" s="13"/>
      <c r="D230" s="13"/>
    </row>
    <row r="231" spans="3:4" x14ac:dyDescent="0.25">
      <c r="C231" s="13"/>
      <c r="D231" s="13"/>
    </row>
    <row r="232" spans="3:4" x14ac:dyDescent="0.25">
      <c r="C232" s="13"/>
      <c r="D232" s="13"/>
    </row>
    <row r="233" spans="3:4" x14ac:dyDescent="0.25">
      <c r="C233" s="13"/>
      <c r="D233" s="13"/>
    </row>
    <row r="234" spans="3:4" x14ac:dyDescent="0.25">
      <c r="C234" s="13"/>
      <c r="D234" s="13"/>
    </row>
    <row r="235" spans="3:4" x14ac:dyDescent="0.25">
      <c r="C235" s="13"/>
      <c r="D235" s="13"/>
    </row>
    <row r="236" spans="3:4" x14ac:dyDescent="0.25">
      <c r="C236" s="13"/>
      <c r="D236" s="13"/>
    </row>
    <row r="237" spans="3:4" x14ac:dyDescent="0.25">
      <c r="C237" s="13"/>
      <c r="D237" s="13"/>
    </row>
    <row r="238" spans="3:4" x14ac:dyDescent="0.25">
      <c r="C238" s="13"/>
      <c r="D238" s="13"/>
    </row>
    <row r="239" spans="3:4" x14ac:dyDescent="0.25">
      <c r="C239" s="13"/>
      <c r="D239" s="13"/>
    </row>
    <row r="240" spans="3:4" x14ac:dyDescent="0.25">
      <c r="C240" s="13"/>
      <c r="D240" s="13"/>
    </row>
    <row r="241" spans="3:4" x14ac:dyDescent="0.25">
      <c r="C241" s="13"/>
      <c r="D241" s="13"/>
    </row>
    <row r="242" spans="3:4" x14ac:dyDescent="0.25">
      <c r="C242" s="13"/>
      <c r="D242" s="13"/>
    </row>
    <row r="243" spans="3:4" x14ac:dyDescent="0.25">
      <c r="C243" s="13"/>
      <c r="D243" s="13"/>
    </row>
    <row r="244" spans="3:4" x14ac:dyDescent="0.25">
      <c r="C244" s="13"/>
      <c r="D244" s="13"/>
    </row>
    <row r="245" spans="3:4" x14ac:dyDescent="0.25">
      <c r="C245" s="13"/>
      <c r="D245" s="13"/>
    </row>
    <row r="246" spans="3:4" x14ac:dyDescent="0.25">
      <c r="C246" s="13"/>
      <c r="D246" s="13"/>
    </row>
    <row r="247" spans="3:4" x14ac:dyDescent="0.25">
      <c r="C247" s="13"/>
      <c r="D247" s="13"/>
    </row>
    <row r="248" spans="3:4" x14ac:dyDescent="0.25">
      <c r="C248" s="13"/>
      <c r="D248" s="13"/>
    </row>
    <row r="249" spans="3:4" x14ac:dyDescent="0.25">
      <c r="C249" s="13"/>
      <c r="D249" s="13"/>
    </row>
    <row r="250" spans="3:4" x14ac:dyDescent="0.25">
      <c r="C250" s="13"/>
      <c r="D250" s="13"/>
    </row>
    <row r="251" spans="3:4" x14ac:dyDescent="0.25">
      <c r="C251" s="13"/>
      <c r="D251" s="13"/>
    </row>
    <row r="252" spans="3:4" x14ac:dyDescent="0.25">
      <c r="C252" s="13"/>
      <c r="D252" s="13"/>
    </row>
    <row r="253" spans="3:4" x14ac:dyDescent="0.25">
      <c r="C253" s="13"/>
      <c r="D253" s="13"/>
    </row>
    <row r="254" spans="3:4" x14ac:dyDescent="0.25">
      <c r="C254" s="13"/>
      <c r="D254" s="13"/>
    </row>
    <row r="255" spans="3:4" x14ac:dyDescent="0.25">
      <c r="C255" s="13"/>
      <c r="D255" s="13"/>
    </row>
    <row r="256" spans="3:4" x14ac:dyDescent="0.25">
      <c r="C256" s="13"/>
      <c r="D256" s="13"/>
    </row>
    <row r="257" spans="3:4" x14ac:dyDescent="0.25">
      <c r="C257" s="13"/>
      <c r="D257" s="13"/>
    </row>
    <row r="258" spans="3:4" x14ac:dyDescent="0.25">
      <c r="C258" s="13"/>
      <c r="D258" s="13"/>
    </row>
    <row r="259" spans="3:4" x14ac:dyDescent="0.25">
      <c r="C259" s="13"/>
      <c r="D259" s="13"/>
    </row>
    <row r="260" spans="3:4" x14ac:dyDescent="0.25">
      <c r="C260" s="13"/>
      <c r="D260" s="13"/>
    </row>
    <row r="261" spans="3:4" x14ac:dyDescent="0.25">
      <c r="C261" s="13"/>
      <c r="D261" s="13"/>
    </row>
    <row r="262" spans="3:4" x14ac:dyDescent="0.25">
      <c r="C262" s="13"/>
      <c r="D262" s="13"/>
    </row>
    <row r="263" spans="3:4" x14ac:dyDescent="0.25">
      <c r="C263" s="13"/>
      <c r="D263" s="13"/>
    </row>
    <row r="264" spans="3:4" x14ac:dyDescent="0.25">
      <c r="C264" s="13"/>
      <c r="D264" s="13"/>
    </row>
    <row r="265" spans="3:4" x14ac:dyDescent="0.25">
      <c r="C265" s="13"/>
      <c r="D265" s="13"/>
    </row>
    <row r="266" spans="3:4" x14ac:dyDescent="0.25">
      <c r="C266" s="13"/>
      <c r="D266" s="13"/>
    </row>
    <row r="267" spans="3:4" x14ac:dyDescent="0.25">
      <c r="C267" s="13"/>
      <c r="D267" s="13"/>
    </row>
    <row r="268" spans="3:4" x14ac:dyDescent="0.25">
      <c r="C268" s="13"/>
      <c r="D268" s="13"/>
    </row>
    <row r="269" spans="3:4" x14ac:dyDescent="0.25">
      <c r="C269" s="13"/>
      <c r="D269" s="13"/>
    </row>
    <row r="270" spans="3:4" x14ac:dyDescent="0.25">
      <c r="C270" s="13"/>
      <c r="D270" s="13"/>
    </row>
    <row r="271" spans="3:4" x14ac:dyDescent="0.25">
      <c r="C271" s="13"/>
      <c r="D271" s="13"/>
    </row>
    <row r="272" spans="3:4" x14ac:dyDescent="0.25">
      <c r="C272" s="13"/>
      <c r="D272" s="13"/>
    </row>
    <row r="273" spans="3:4" x14ac:dyDescent="0.25">
      <c r="C273" s="13"/>
      <c r="D273" s="13"/>
    </row>
    <row r="274" spans="3:4" x14ac:dyDescent="0.25">
      <c r="C274" s="13"/>
      <c r="D274" s="13"/>
    </row>
    <row r="275" spans="3:4" x14ac:dyDescent="0.25">
      <c r="C275" s="13"/>
      <c r="D275" s="13"/>
    </row>
    <row r="276" spans="3:4" x14ac:dyDescent="0.25">
      <c r="C276" s="13"/>
      <c r="D276" s="13"/>
    </row>
    <row r="277" spans="3:4" x14ac:dyDescent="0.25">
      <c r="C277" s="13"/>
      <c r="D277" s="13"/>
    </row>
    <row r="278" spans="3:4" x14ac:dyDescent="0.25">
      <c r="C278" s="13"/>
      <c r="D278" s="13"/>
    </row>
    <row r="279" spans="3:4" x14ac:dyDescent="0.25">
      <c r="C279" s="13"/>
      <c r="D279" s="13"/>
    </row>
    <row r="280" spans="3:4" x14ac:dyDescent="0.25">
      <c r="C280" s="13"/>
      <c r="D280" s="13"/>
    </row>
    <row r="281" spans="3:4" x14ac:dyDescent="0.25">
      <c r="C281" s="13"/>
      <c r="D281" s="13"/>
    </row>
    <row r="282" spans="3:4" x14ac:dyDescent="0.25">
      <c r="C282" s="13"/>
      <c r="D282" s="13"/>
    </row>
    <row r="283" spans="3:4" x14ac:dyDescent="0.25">
      <c r="C283" s="13"/>
      <c r="D283" s="13"/>
    </row>
    <row r="284" spans="3:4" x14ac:dyDescent="0.25">
      <c r="C284" s="13"/>
      <c r="D284" s="13"/>
    </row>
    <row r="285" spans="3:4" x14ac:dyDescent="0.25">
      <c r="C285" s="13"/>
      <c r="D285" s="13"/>
    </row>
    <row r="286" spans="3:4" x14ac:dyDescent="0.25">
      <c r="C286" s="13"/>
      <c r="D286" s="13"/>
    </row>
    <row r="287" spans="3:4" x14ac:dyDescent="0.25">
      <c r="C287" s="13"/>
      <c r="D287" s="13"/>
    </row>
    <row r="288" spans="3:4" x14ac:dyDescent="0.25">
      <c r="C288" s="13"/>
      <c r="D288" s="13"/>
    </row>
    <row r="289" spans="3:4" x14ac:dyDescent="0.25">
      <c r="C289" s="13"/>
      <c r="D289" s="13"/>
    </row>
    <row r="290" spans="3:4" x14ac:dyDescent="0.25">
      <c r="C290" s="13"/>
      <c r="D290" s="13"/>
    </row>
    <row r="291" spans="3:4" x14ac:dyDescent="0.25">
      <c r="C291" s="13"/>
      <c r="D291" s="13"/>
    </row>
    <row r="292" spans="3:4" x14ac:dyDescent="0.25">
      <c r="C292" s="13"/>
      <c r="D292" s="13"/>
    </row>
    <row r="293" spans="3:4" x14ac:dyDescent="0.25">
      <c r="C293" s="13"/>
      <c r="D293" s="13"/>
    </row>
    <row r="294" spans="3:4" x14ac:dyDescent="0.25">
      <c r="C294" s="13"/>
      <c r="D294" s="13"/>
    </row>
    <row r="295" spans="3:4" x14ac:dyDescent="0.25">
      <c r="C295" s="13"/>
      <c r="D295" s="13"/>
    </row>
    <row r="296" spans="3:4" x14ac:dyDescent="0.25">
      <c r="C296" s="13"/>
      <c r="D296" s="13"/>
    </row>
    <row r="297" spans="3:4" x14ac:dyDescent="0.25">
      <c r="C297" s="13"/>
      <c r="D297" s="13"/>
    </row>
    <row r="298" spans="3:4" x14ac:dyDescent="0.25">
      <c r="C298" s="13"/>
      <c r="D298" s="13"/>
    </row>
    <row r="299" spans="3:4" x14ac:dyDescent="0.25">
      <c r="C299" s="13"/>
      <c r="D299" s="13"/>
    </row>
    <row r="300" spans="3:4" x14ac:dyDescent="0.25">
      <c r="C300" s="13"/>
      <c r="D300" s="13"/>
    </row>
    <row r="301" spans="3:4" x14ac:dyDescent="0.25">
      <c r="C301" s="13"/>
      <c r="D301" s="13"/>
    </row>
    <row r="302" spans="3:4" x14ac:dyDescent="0.25">
      <c r="C302" s="13"/>
      <c r="D302" s="13"/>
    </row>
    <row r="303" spans="3:4" x14ac:dyDescent="0.25">
      <c r="C303" s="13"/>
      <c r="D303" s="13"/>
    </row>
    <row r="304" spans="3:4" x14ac:dyDescent="0.25">
      <c r="C304" s="13"/>
      <c r="D304" s="13"/>
    </row>
    <row r="305" spans="3:4" x14ac:dyDescent="0.25">
      <c r="C305" s="13"/>
      <c r="D305" s="13"/>
    </row>
    <row r="306" spans="3:4" x14ac:dyDescent="0.25">
      <c r="C306" s="13"/>
      <c r="D306" s="13"/>
    </row>
    <row r="307" spans="3:4" x14ac:dyDescent="0.25">
      <c r="C307" s="13"/>
      <c r="D307" s="13"/>
    </row>
    <row r="308" spans="3:4" x14ac:dyDescent="0.25">
      <c r="C308" s="13"/>
      <c r="D308" s="13"/>
    </row>
    <row r="309" spans="3:4" x14ac:dyDescent="0.25">
      <c r="C309" s="13"/>
      <c r="D309" s="13"/>
    </row>
    <row r="310" spans="3:4" x14ac:dyDescent="0.25">
      <c r="C310" s="13"/>
      <c r="D310" s="13"/>
    </row>
    <row r="311" spans="3:4" x14ac:dyDescent="0.25">
      <c r="C311" s="13"/>
      <c r="D311" s="13"/>
    </row>
    <row r="312" spans="3:4" x14ac:dyDescent="0.25">
      <c r="C312" s="13"/>
      <c r="D312" s="13"/>
    </row>
    <row r="313" spans="3:4" x14ac:dyDescent="0.25">
      <c r="C313" s="13"/>
      <c r="D313" s="13"/>
    </row>
    <row r="314" spans="3:4" x14ac:dyDescent="0.25">
      <c r="C314" s="13"/>
      <c r="D314" s="13"/>
    </row>
    <row r="315" spans="3:4" x14ac:dyDescent="0.25">
      <c r="C315" s="13"/>
      <c r="D315" s="13"/>
    </row>
    <row r="316" spans="3:4" x14ac:dyDescent="0.25">
      <c r="C316" s="13"/>
      <c r="D316" s="13"/>
    </row>
    <row r="317" spans="3:4" x14ac:dyDescent="0.25">
      <c r="C317" s="13"/>
      <c r="D317" s="13"/>
    </row>
    <row r="318" spans="3:4" x14ac:dyDescent="0.25">
      <c r="C318" s="13"/>
      <c r="D318" s="13"/>
    </row>
    <row r="319" spans="3:4" x14ac:dyDescent="0.25">
      <c r="C319" s="13"/>
      <c r="D319" s="13"/>
    </row>
    <row r="320" spans="3:4" x14ac:dyDescent="0.25">
      <c r="C320" s="13"/>
      <c r="D320" s="13"/>
    </row>
    <row r="321" spans="3:4" x14ac:dyDescent="0.25">
      <c r="C321" s="13"/>
      <c r="D321" s="13"/>
    </row>
    <row r="322" spans="3:4" x14ac:dyDescent="0.25">
      <c r="C322" s="13"/>
      <c r="D322" s="13"/>
    </row>
    <row r="323" spans="3:4" x14ac:dyDescent="0.25">
      <c r="C323" s="13"/>
      <c r="D323" s="13"/>
    </row>
    <row r="324" spans="3:4" x14ac:dyDescent="0.25">
      <c r="C324" s="13"/>
      <c r="D324" s="13"/>
    </row>
    <row r="325" spans="3:4" x14ac:dyDescent="0.25">
      <c r="C325" s="13"/>
      <c r="D325" s="13"/>
    </row>
    <row r="326" spans="3:4" x14ac:dyDescent="0.25">
      <c r="C326" s="13"/>
      <c r="D326" s="13"/>
    </row>
    <row r="327" spans="3:4" x14ac:dyDescent="0.25">
      <c r="C327" s="13"/>
      <c r="D327" s="13"/>
    </row>
    <row r="328" spans="3:4" x14ac:dyDescent="0.25">
      <c r="C328" s="13"/>
      <c r="D328" s="13"/>
    </row>
    <row r="329" spans="3:4" x14ac:dyDescent="0.25">
      <c r="C329" s="13"/>
      <c r="D329" s="13"/>
    </row>
    <row r="330" spans="3:4" x14ac:dyDescent="0.25">
      <c r="C330" s="13"/>
      <c r="D330" s="13"/>
    </row>
    <row r="331" spans="3:4" x14ac:dyDescent="0.25">
      <c r="C331" s="13"/>
      <c r="D331" s="13"/>
    </row>
    <row r="332" spans="3:4" x14ac:dyDescent="0.25">
      <c r="C332" s="13"/>
      <c r="D332" s="13"/>
    </row>
    <row r="333" spans="3:4" x14ac:dyDescent="0.25">
      <c r="C333" s="13"/>
      <c r="D333" s="13"/>
    </row>
    <row r="334" spans="3:4" x14ac:dyDescent="0.25">
      <c r="C334" s="13"/>
      <c r="D334" s="13"/>
    </row>
    <row r="335" spans="3:4" x14ac:dyDescent="0.25">
      <c r="C335" s="13"/>
      <c r="D335" s="13"/>
    </row>
    <row r="336" spans="3:4" x14ac:dyDescent="0.25">
      <c r="C336" s="13"/>
      <c r="D336" s="13"/>
    </row>
    <row r="337" spans="3:4" x14ac:dyDescent="0.25">
      <c r="C337" s="13"/>
      <c r="D337" s="13"/>
    </row>
    <row r="338" spans="3:4" x14ac:dyDescent="0.25">
      <c r="C338" s="13"/>
      <c r="D338" s="13"/>
    </row>
    <row r="339" spans="3:4" x14ac:dyDescent="0.25">
      <c r="C339" s="13"/>
      <c r="D339" s="13"/>
    </row>
    <row r="340" spans="3:4" x14ac:dyDescent="0.25">
      <c r="C340" s="13"/>
      <c r="D340" s="13"/>
    </row>
    <row r="341" spans="3:4" x14ac:dyDescent="0.25">
      <c r="C341" s="13"/>
      <c r="D341" s="13"/>
    </row>
    <row r="342" spans="3:4" x14ac:dyDescent="0.25">
      <c r="C342" s="13"/>
      <c r="D342" s="13"/>
    </row>
    <row r="343" spans="3:4" x14ac:dyDescent="0.25">
      <c r="C343" s="13"/>
      <c r="D343" s="13"/>
    </row>
    <row r="344" spans="3:4" x14ac:dyDescent="0.25">
      <c r="C344" s="13"/>
      <c r="D344" s="13"/>
    </row>
    <row r="345" spans="3:4" x14ac:dyDescent="0.25">
      <c r="C345" s="13"/>
      <c r="D345" s="13"/>
    </row>
    <row r="346" spans="3:4" x14ac:dyDescent="0.25">
      <c r="C346" s="13"/>
      <c r="D346" s="13"/>
    </row>
    <row r="347" spans="3:4" x14ac:dyDescent="0.25">
      <c r="C347" s="13"/>
      <c r="D347" s="13"/>
    </row>
    <row r="348" spans="3:4" x14ac:dyDescent="0.25">
      <c r="C348" s="13"/>
      <c r="D348" s="13"/>
    </row>
    <row r="349" spans="3:4" x14ac:dyDescent="0.25">
      <c r="C349" s="13"/>
      <c r="D349" s="13"/>
    </row>
    <row r="350" spans="3:4" x14ac:dyDescent="0.25">
      <c r="C350" s="13"/>
      <c r="D350" s="13"/>
    </row>
    <row r="351" spans="3:4" x14ac:dyDescent="0.25">
      <c r="C351" s="13"/>
      <c r="D351" s="13"/>
    </row>
    <row r="352" spans="3:4" x14ac:dyDescent="0.25">
      <c r="C352" s="13"/>
      <c r="D352" s="13"/>
    </row>
    <row r="353" spans="3:4" x14ac:dyDescent="0.25">
      <c r="C353" s="13"/>
      <c r="D353" s="13"/>
    </row>
    <row r="354" spans="3:4" x14ac:dyDescent="0.25">
      <c r="C354" s="13"/>
      <c r="D354" s="13"/>
    </row>
    <row r="355" spans="3:4" x14ac:dyDescent="0.25">
      <c r="C355" s="13"/>
      <c r="D355" s="13"/>
    </row>
    <row r="356" spans="3:4" x14ac:dyDescent="0.25">
      <c r="C356" s="13"/>
      <c r="D356" s="13"/>
    </row>
    <row r="357" spans="3:4" x14ac:dyDescent="0.25">
      <c r="C357" s="13"/>
      <c r="D357" s="13"/>
    </row>
    <row r="358" spans="3:4" x14ac:dyDescent="0.25">
      <c r="C358" s="13"/>
      <c r="D358" s="13"/>
    </row>
    <row r="359" spans="3:4" x14ac:dyDescent="0.25">
      <c r="C359" s="13"/>
      <c r="D359" s="13"/>
    </row>
    <row r="360" spans="3:4" x14ac:dyDescent="0.25">
      <c r="C360" s="13"/>
      <c r="D360" s="13"/>
    </row>
    <row r="361" spans="3:4" x14ac:dyDescent="0.25">
      <c r="C361" s="13"/>
      <c r="D361" s="13"/>
    </row>
    <row r="362" spans="3:4" x14ac:dyDescent="0.25">
      <c r="C362" s="13"/>
      <c r="D362" s="13"/>
    </row>
    <row r="363" spans="3:4" x14ac:dyDescent="0.25">
      <c r="C363" s="13"/>
      <c r="D363" s="13"/>
    </row>
    <row r="364" spans="3:4" x14ac:dyDescent="0.25">
      <c r="C364" s="13"/>
      <c r="D364" s="13"/>
    </row>
    <row r="365" spans="3:4" x14ac:dyDescent="0.25">
      <c r="C365" s="13"/>
      <c r="D365" s="13"/>
    </row>
    <row r="366" spans="3:4" x14ac:dyDescent="0.25">
      <c r="C366" s="13"/>
      <c r="D366" s="13"/>
    </row>
    <row r="367" spans="3:4" x14ac:dyDescent="0.25">
      <c r="C367" s="13"/>
      <c r="D367" s="13"/>
    </row>
    <row r="368" spans="3:4" x14ac:dyDescent="0.25">
      <c r="C368" s="13"/>
      <c r="D368" s="13"/>
    </row>
    <row r="369" spans="3:4" x14ac:dyDescent="0.25">
      <c r="C369" s="13"/>
      <c r="D369" s="13"/>
    </row>
    <row r="370" spans="3:4" x14ac:dyDescent="0.25">
      <c r="C370" s="13"/>
      <c r="D370" s="13"/>
    </row>
    <row r="371" spans="3:4" x14ac:dyDescent="0.25">
      <c r="C371" s="13"/>
      <c r="D371" s="13"/>
    </row>
    <row r="372" spans="3:4" x14ac:dyDescent="0.25">
      <c r="C372" s="13"/>
      <c r="D372" s="13"/>
    </row>
    <row r="373" spans="3:4" x14ac:dyDescent="0.25">
      <c r="C373" s="13"/>
      <c r="D373" s="13"/>
    </row>
    <row r="374" spans="3:4" x14ac:dyDescent="0.25">
      <c r="C374" s="13"/>
      <c r="D374" s="13"/>
    </row>
    <row r="375" spans="3:4" x14ac:dyDescent="0.25">
      <c r="C375" s="13"/>
      <c r="D375" s="13"/>
    </row>
    <row r="376" spans="3:4" x14ac:dyDescent="0.25">
      <c r="C376" s="13"/>
      <c r="D376" s="13"/>
    </row>
    <row r="377" spans="3:4" x14ac:dyDescent="0.25">
      <c r="C377" s="13"/>
      <c r="D377" s="13"/>
    </row>
    <row r="378" spans="3:4" x14ac:dyDescent="0.25">
      <c r="C378" s="13"/>
      <c r="D378" s="13"/>
    </row>
    <row r="379" spans="3:4" x14ac:dyDescent="0.25">
      <c r="C379" s="13"/>
      <c r="D379" s="13"/>
    </row>
    <row r="380" spans="3:4" x14ac:dyDescent="0.25">
      <c r="C380" s="13"/>
      <c r="D380" s="13"/>
    </row>
    <row r="381" spans="3:4" x14ac:dyDescent="0.25">
      <c r="C381" s="13"/>
      <c r="D381" s="13"/>
    </row>
    <row r="382" spans="3:4" x14ac:dyDescent="0.25">
      <c r="C382" s="13"/>
      <c r="D382" s="13"/>
    </row>
    <row r="383" spans="3:4" x14ac:dyDescent="0.25">
      <c r="C383" s="13"/>
      <c r="D383" s="13"/>
    </row>
    <row r="384" spans="3:4" x14ac:dyDescent="0.25">
      <c r="C384" s="13"/>
      <c r="D384" s="13"/>
    </row>
    <row r="385" spans="3:4" x14ac:dyDescent="0.25">
      <c r="C385" s="13"/>
      <c r="D385" s="13"/>
    </row>
    <row r="386" spans="3:4" x14ac:dyDescent="0.25">
      <c r="C386" s="13"/>
      <c r="D386" s="13"/>
    </row>
    <row r="387" spans="3:4" x14ac:dyDescent="0.25">
      <c r="C387" s="13"/>
      <c r="D387" s="13"/>
    </row>
    <row r="388" spans="3:4" x14ac:dyDescent="0.25">
      <c r="C388" s="13"/>
      <c r="D388" s="13"/>
    </row>
    <row r="389" spans="3:4" x14ac:dyDescent="0.25">
      <c r="C389" s="13"/>
      <c r="D389" s="13"/>
    </row>
    <row r="390" spans="3:4" x14ac:dyDescent="0.25">
      <c r="C390" s="13"/>
      <c r="D390" s="13"/>
    </row>
    <row r="391" spans="3:4" x14ac:dyDescent="0.25">
      <c r="C391" s="13"/>
      <c r="D391" s="13"/>
    </row>
    <row r="392" spans="3:4" x14ac:dyDescent="0.25">
      <c r="C392" s="13"/>
      <c r="D392" s="13"/>
    </row>
    <row r="393" spans="3:4" x14ac:dyDescent="0.25">
      <c r="C393" s="13"/>
      <c r="D393" s="13"/>
    </row>
    <row r="394" spans="3:4" x14ac:dyDescent="0.25">
      <c r="C394" s="13"/>
      <c r="D394" s="13"/>
    </row>
    <row r="395" spans="3:4" x14ac:dyDescent="0.25">
      <c r="C395" s="13"/>
      <c r="D395" s="13"/>
    </row>
    <row r="396" spans="3:4" x14ac:dyDescent="0.25">
      <c r="C396" s="13"/>
      <c r="D396" s="13"/>
    </row>
    <row r="397" spans="3:4" x14ac:dyDescent="0.25">
      <c r="C397" s="13"/>
      <c r="D397" s="13"/>
    </row>
    <row r="398" spans="3:4" x14ac:dyDescent="0.25">
      <c r="C398" s="13"/>
      <c r="D398" s="13"/>
    </row>
    <row r="399" spans="3:4" x14ac:dyDescent="0.25">
      <c r="C399" s="13"/>
      <c r="D399" s="13"/>
    </row>
    <row r="400" spans="3:4" x14ac:dyDescent="0.25">
      <c r="C400" s="13"/>
      <c r="D400" s="13"/>
    </row>
    <row r="401" spans="3:4" x14ac:dyDescent="0.25">
      <c r="C401" s="13"/>
      <c r="D401" s="13"/>
    </row>
    <row r="402" spans="3:4" x14ac:dyDescent="0.25">
      <c r="C402" s="13"/>
      <c r="D402" s="13"/>
    </row>
    <row r="403" spans="3:4" x14ac:dyDescent="0.25">
      <c r="C403" s="13"/>
      <c r="D403" s="13"/>
    </row>
    <row r="404" spans="3:4" x14ac:dyDescent="0.25">
      <c r="C404" s="13"/>
      <c r="D404" s="13"/>
    </row>
    <row r="405" spans="3:4" x14ac:dyDescent="0.25">
      <c r="C405" s="13"/>
      <c r="D405" s="13"/>
    </row>
    <row r="406" spans="3:4" x14ac:dyDescent="0.25">
      <c r="C406" s="13"/>
      <c r="D406" s="13"/>
    </row>
    <row r="407" spans="3:4" x14ac:dyDescent="0.25">
      <c r="C407" s="13"/>
      <c r="D407" s="13"/>
    </row>
    <row r="408" spans="3:4" x14ac:dyDescent="0.25">
      <c r="C408" s="13"/>
      <c r="D408" s="13"/>
    </row>
    <row r="409" spans="3:4" x14ac:dyDescent="0.25">
      <c r="C409" s="13"/>
      <c r="D409" s="13"/>
    </row>
    <row r="410" spans="3:4" x14ac:dyDescent="0.25">
      <c r="C410" s="13"/>
      <c r="D410" s="13"/>
    </row>
    <row r="411" spans="3:4" x14ac:dyDescent="0.25">
      <c r="C411" s="13"/>
      <c r="D411" s="13"/>
    </row>
    <row r="412" spans="3:4" x14ac:dyDescent="0.25">
      <c r="C412" s="13"/>
      <c r="D412" s="13"/>
    </row>
    <row r="413" spans="3:4" x14ac:dyDescent="0.25">
      <c r="C413" s="13"/>
      <c r="D413" s="13"/>
    </row>
    <row r="414" spans="3:4" x14ac:dyDescent="0.25">
      <c r="C414" s="13"/>
      <c r="D414" s="13"/>
    </row>
    <row r="415" spans="3:4" x14ac:dyDescent="0.25">
      <c r="C415" s="13"/>
      <c r="D415" s="13"/>
    </row>
    <row r="416" spans="3:4" x14ac:dyDescent="0.25">
      <c r="C416" s="13"/>
      <c r="D416" s="13"/>
    </row>
    <row r="417" spans="3:4" x14ac:dyDescent="0.25">
      <c r="C417" s="13"/>
      <c r="D417" s="13"/>
    </row>
    <row r="418" spans="3:4" x14ac:dyDescent="0.25">
      <c r="C418" s="13"/>
      <c r="D418" s="13"/>
    </row>
    <row r="419" spans="3:4" x14ac:dyDescent="0.25">
      <c r="C419" s="13"/>
      <c r="D419" s="13"/>
    </row>
    <row r="420" spans="3:4" x14ac:dyDescent="0.25">
      <c r="C420" s="13"/>
      <c r="D420" s="13"/>
    </row>
    <row r="421" spans="3:4" x14ac:dyDescent="0.25">
      <c r="C421" s="13"/>
      <c r="D421" s="13"/>
    </row>
    <row r="422" spans="3:4" x14ac:dyDescent="0.25">
      <c r="C422" s="13"/>
      <c r="D422" s="13"/>
    </row>
    <row r="423" spans="3:4" x14ac:dyDescent="0.25">
      <c r="C423" s="13"/>
      <c r="D423" s="13"/>
    </row>
    <row r="424" spans="3:4" x14ac:dyDescent="0.25">
      <c r="C424" s="13"/>
      <c r="D424" s="13"/>
    </row>
    <row r="425" spans="3:4" x14ac:dyDescent="0.25">
      <c r="C425" s="13"/>
      <c r="D425" s="13"/>
    </row>
    <row r="426" spans="3:4" x14ac:dyDescent="0.25">
      <c r="C426" s="13"/>
      <c r="D426" s="13"/>
    </row>
    <row r="427" spans="3:4" x14ac:dyDescent="0.25">
      <c r="C427" s="13"/>
      <c r="D427" s="13"/>
    </row>
    <row r="428" spans="3:4" x14ac:dyDescent="0.25">
      <c r="C428" s="13"/>
      <c r="D428" s="13"/>
    </row>
    <row r="429" spans="3:4" x14ac:dyDescent="0.25">
      <c r="C429" s="13"/>
      <c r="D429" s="13"/>
    </row>
    <row r="430" spans="3:4" x14ac:dyDescent="0.25">
      <c r="C430" s="13"/>
      <c r="D430" s="13"/>
    </row>
    <row r="431" spans="3:4" x14ac:dyDescent="0.25">
      <c r="C431" s="13"/>
      <c r="D431" s="13"/>
    </row>
    <row r="432" spans="3:4" x14ac:dyDescent="0.25">
      <c r="C432" s="13"/>
      <c r="D432" s="13"/>
    </row>
    <row r="433" spans="3:4" x14ac:dyDescent="0.25">
      <c r="C433" s="13"/>
      <c r="D433" s="13"/>
    </row>
    <row r="434" spans="3:4" x14ac:dyDescent="0.25">
      <c r="C434" s="13"/>
      <c r="D434" s="13"/>
    </row>
    <row r="435" spans="3:4" x14ac:dyDescent="0.25">
      <c r="C435" s="13"/>
      <c r="D435" s="13"/>
    </row>
    <row r="436" spans="3:4" x14ac:dyDescent="0.25">
      <c r="C436" s="13"/>
      <c r="D436" s="13"/>
    </row>
    <row r="437" spans="3:4" x14ac:dyDescent="0.25">
      <c r="C437" s="13"/>
      <c r="D437" s="13"/>
    </row>
    <row r="438" spans="3:4" x14ac:dyDescent="0.25">
      <c r="C438" s="13"/>
      <c r="D438" s="13"/>
    </row>
    <row r="439" spans="3:4" x14ac:dyDescent="0.25">
      <c r="C439" s="13"/>
      <c r="D439" s="13"/>
    </row>
    <row r="440" spans="3:4" x14ac:dyDescent="0.25">
      <c r="C440" s="13"/>
      <c r="D440" s="13"/>
    </row>
    <row r="441" spans="3:4" x14ac:dyDescent="0.25">
      <c r="C441" s="13"/>
      <c r="D441" s="13"/>
    </row>
    <row r="442" spans="3:4" x14ac:dyDescent="0.25">
      <c r="C442" s="13"/>
      <c r="D442" s="13"/>
    </row>
    <row r="443" spans="3:4" x14ac:dyDescent="0.25">
      <c r="C443" s="13"/>
      <c r="D443" s="13"/>
    </row>
    <row r="444" spans="3:4" x14ac:dyDescent="0.25">
      <c r="C444" s="13"/>
      <c r="D444" s="13"/>
    </row>
    <row r="445" spans="3:4" x14ac:dyDescent="0.25">
      <c r="C445" s="13"/>
      <c r="D445" s="13"/>
    </row>
    <row r="446" spans="3:4" x14ac:dyDescent="0.25">
      <c r="C446" s="13"/>
      <c r="D446" s="13"/>
    </row>
    <row r="447" spans="3:4" x14ac:dyDescent="0.25">
      <c r="C447" s="13"/>
      <c r="D447" s="13"/>
    </row>
    <row r="448" spans="3:4" x14ac:dyDescent="0.25">
      <c r="C448" s="13"/>
      <c r="D448" s="13"/>
    </row>
    <row r="449" spans="3:4" x14ac:dyDescent="0.25">
      <c r="C449" s="13"/>
      <c r="D449" s="13"/>
    </row>
    <row r="450" spans="3:4" x14ac:dyDescent="0.25">
      <c r="C450" s="13"/>
      <c r="D450" s="13"/>
    </row>
    <row r="451" spans="3:4" x14ac:dyDescent="0.25">
      <c r="C451" s="13"/>
      <c r="D451" s="13"/>
    </row>
    <row r="452" spans="3:4" x14ac:dyDescent="0.25">
      <c r="C452" s="13"/>
      <c r="D452" s="13"/>
    </row>
    <row r="453" spans="3:4" x14ac:dyDescent="0.25">
      <c r="C453" s="13"/>
      <c r="D453" s="13"/>
    </row>
    <row r="454" spans="3:4" x14ac:dyDescent="0.25">
      <c r="C454" s="13"/>
      <c r="D454" s="13"/>
    </row>
    <row r="455" spans="3:4" x14ac:dyDescent="0.25">
      <c r="C455" s="13"/>
      <c r="D455" s="13"/>
    </row>
    <row r="456" spans="3:4" x14ac:dyDescent="0.25">
      <c r="C456" s="13"/>
      <c r="D456" s="13"/>
    </row>
    <row r="457" spans="3:4" x14ac:dyDescent="0.25">
      <c r="C457" s="13"/>
      <c r="D457" s="13"/>
    </row>
    <row r="458" spans="3:4" x14ac:dyDescent="0.25">
      <c r="C458" s="13"/>
      <c r="D458" s="13"/>
    </row>
    <row r="459" spans="3:4" x14ac:dyDescent="0.25">
      <c r="C459" s="13"/>
      <c r="D459" s="13"/>
    </row>
    <row r="460" spans="3:4" x14ac:dyDescent="0.25">
      <c r="C460" s="13"/>
      <c r="D460" s="13"/>
    </row>
    <row r="461" spans="3:4" x14ac:dyDescent="0.25">
      <c r="C461" s="13"/>
      <c r="D461" s="13"/>
    </row>
    <row r="462" spans="3:4" x14ac:dyDescent="0.25">
      <c r="C462" s="13"/>
      <c r="D462" s="13"/>
    </row>
    <row r="463" spans="3:4" x14ac:dyDescent="0.25">
      <c r="C463" s="13"/>
      <c r="D463" s="13"/>
    </row>
    <row r="464" spans="3:4" x14ac:dyDescent="0.25">
      <c r="C464" s="13"/>
      <c r="D464" s="13"/>
    </row>
    <row r="465" spans="3:4" x14ac:dyDescent="0.25">
      <c r="C465" s="13"/>
      <c r="D465" s="13"/>
    </row>
    <row r="466" spans="3:4" x14ac:dyDescent="0.25">
      <c r="C466" s="13"/>
      <c r="D466" s="13"/>
    </row>
    <row r="467" spans="3:4" x14ac:dyDescent="0.25">
      <c r="C467" s="13"/>
      <c r="D467" s="13"/>
    </row>
    <row r="468" spans="3:4" x14ac:dyDescent="0.25">
      <c r="C468" s="13"/>
      <c r="D468" s="13"/>
    </row>
    <row r="469" spans="3:4" x14ac:dyDescent="0.25">
      <c r="C469" s="13"/>
      <c r="D469" s="13"/>
    </row>
    <row r="470" spans="3:4" x14ac:dyDescent="0.25">
      <c r="C470" s="13"/>
      <c r="D470" s="13"/>
    </row>
    <row r="471" spans="3:4" x14ac:dyDescent="0.25">
      <c r="C471" s="13"/>
      <c r="D471" s="13"/>
    </row>
    <row r="472" spans="3:4" x14ac:dyDescent="0.25">
      <c r="C472" s="13"/>
      <c r="D472" s="13"/>
    </row>
    <row r="473" spans="3:4" x14ac:dyDescent="0.25">
      <c r="C473" s="13"/>
      <c r="D473" s="13"/>
    </row>
    <row r="474" spans="3:4" x14ac:dyDescent="0.25">
      <c r="C474" s="13"/>
      <c r="D474" s="13"/>
    </row>
    <row r="475" spans="3:4" x14ac:dyDescent="0.25">
      <c r="C475" s="13"/>
      <c r="D475" s="13"/>
    </row>
    <row r="476" spans="3:4" x14ac:dyDescent="0.25">
      <c r="C476" s="13"/>
      <c r="D476" s="13"/>
    </row>
    <row r="477" spans="3:4" x14ac:dyDescent="0.25">
      <c r="C477" s="13"/>
      <c r="D477" s="13"/>
    </row>
    <row r="478" spans="3:4" x14ac:dyDescent="0.25">
      <c r="C478" s="13"/>
      <c r="D478" s="13"/>
    </row>
    <row r="479" spans="3:4" x14ac:dyDescent="0.25">
      <c r="C479" s="13"/>
      <c r="D479" s="13"/>
    </row>
    <row r="480" spans="3:4" x14ac:dyDescent="0.25">
      <c r="C480" s="13"/>
      <c r="D480" s="13"/>
    </row>
    <row r="481" spans="3:4" x14ac:dyDescent="0.25">
      <c r="C481" s="13"/>
      <c r="D481" s="13"/>
    </row>
    <row r="482" spans="3:4" x14ac:dyDescent="0.25">
      <c r="C482" s="13"/>
      <c r="D482" s="13"/>
    </row>
    <row r="483" spans="3:4" x14ac:dyDescent="0.25">
      <c r="C483" s="13"/>
      <c r="D483" s="13"/>
    </row>
    <row r="484" spans="3:4" x14ac:dyDescent="0.25">
      <c r="C484" s="13"/>
      <c r="D484" s="13"/>
    </row>
    <row r="485" spans="3:4" x14ac:dyDescent="0.25">
      <c r="C485" s="13"/>
      <c r="D485" s="13"/>
    </row>
    <row r="486" spans="3:4" x14ac:dyDescent="0.25">
      <c r="C486" s="13"/>
      <c r="D486" s="13"/>
    </row>
    <row r="487" spans="3:4" x14ac:dyDescent="0.25">
      <c r="C487" s="13"/>
      <c r="D487" s="13"/>
    </row>
    <row r="488" spans="3:4" x14ac:dyDescent="0.25">
      <c r="C488" s="13"/>
      <c r="D488" s="13"/>
    </row>
    <row r="489" spans="3:4" x14ac:dyDescent="0.25">
      <c r="C489" s="13"/>
      <c r="D489" s="13"/>
    </row>
    <row r="490" spans="3:4" x14ac:dyDescent="0.25">
      <c r="C490" s="13"/>
      <c r="D490" s="13"/>
    </row>
    <row r="491" spans="3:4" x14ac:dyDescent="0.25">
      <c r="C491" s="13"/>
      <c r="D491" s="13"/>
    </row>
    <row r="492" spans="3:4" x14ac:dyDescent="0.25">
      <c r="C492" s="13"/>
      <c r="D492" s="13"/>
    </row>
    <row r="493" spans="3:4" x14ac:dyDescent="0.25">
      <c r="C493" s="13"/>
      <c r="D493" s="13"/>
    </row>
    <row r="494" spans="3:4" x14ac:dyDescent="0.25">
      <c r="C494" s="13"/>
      <c r="D494" s="13"/>
    </row>
    <row r="495" spans="3:4" x14ac:dyDescent="0.25">
      <c r="C495" s="13"/>
      <c r="D495" s="13"/>
    </row>
    <row r="496" spans="3:4" x14ac:dyDescent="0.25">
      <c r="C496" s="13"/>
      <c r="D496" s="13"/>
    </row>
    <row r="497" spans="3:4" x14ac:dyDescent="0.25">
      <c r="C497" s="13"/>
      <c r="D497" s="13"/>
    </row>
    <row r="498" spans="3:4" x14ac:dyDescent="0.25">
      <c r="C498" s="13"/>
      <c r="D498" s="13"/>
    </row>
    <row r="499" spans="3:4" x14ac:dyDescent="0.25">
      <c r="C499" s="13"/>
      <c r="D499" s="13"/>
    </row>
    <row r="500" spans="3:4" x14ac:dyDescent="0.25">
      <c r="C500" s="13"/>
      <c r="D500" s="13"/>
    </row>
    <row r="501" spans="3:4" x14ac:dyDescent="0.25">
      <c r="C501" s="13"/>
      <c r="D501" s="13"/>
    </row>
    <row r="502" spans="3:4" x14ac:dyDescent="0.25">
      <c r="C502" s="13"/>
      <c r="D502" s="13"/>
    </row>
    <row r="503" spans="3:4" x14ac:dyDescent="0.25">
      <c r="C503" s="13"/>
      <c r="D503" s="13"/>
    </row>
    <row r="504" spans="3:4" x14ac:dyDescent="0.25">
      <c r="C504" s="13"/>
      <c r="D504" s="13"/>
    </row>
    <row r="505" spans="3:4" x14ac:dyDescent="0.25">
      <c r="C505" s="13"/>
      <c r="D505" s="13"/>
    </row>
    <row r="506" spans="3:4" x14ac:dyDescent="0.25">
      <c r="C506" s="13"/>
      <c r="D506" s="13"/>
    </row>
    <row r="507" spans="3:4" x14ac:dyDescent="0.25">
      <c r="C507" s="13"/>
      <c r="D507" s="13"/>
    </row>
    <row r="508" spans="3:4" x14ac:dyDescent="0.25">
      <c r="C508" s="13"/>
      <c r="D508" s="13"/>
    </row>
    <row r="509" spans="3:4" x14ac:dyDescent="0.25">
      <c r="C509" s="13"/>
      <c r="D509" s="13"/>
    </row>
    <row r="510" spans="3:4" x14ac:dyDescent="0.25">
      <c r="C510" s="13"/>
      <c r="D510" s="13"/>
    </row>
    <row r="511" spans="3:4" x14ac:dyDescent="0.25">
      <c r="C511" s="13"/>
      <c r="D511" s="13"/>
    </row>
    <row r="512" spans="3:4" x14ac:dyDescent="0.25">
      <c r="C512" s="13"/>
      <c r="D512" s="13"/>
    </row>
    <row r="513" spans="3:4" x14ac:dyDescent="0.25">
      <c r="C513" s="13"/>
      <c r="D513" s="13"/>
    </row>
    <row r="514" spans="3:4" x14ac:dyDescent="0.25">
      <c r="C514" s="13"/>
      <c r="D514" s="13"/>
    </row>
    <row r="515" spans="3:4" x14ac:dyDescent="0.25">
      <c r="C515" s="13"/>
      <c r="D515" s="13"/>
    </row>
    <row r="516" spans="3:4" x14ac:dyDescent="0.25">
      <c r="C516" s="13"/>
      <c r="D516" s="13"/>
    </row>
    <row r="517" spans="3:4" x14ac:dyDescent="0.25">
      <c r="C517" s="13"/>
      <c r="D517" s="13"/>
    </row>
    <row r="518" spans="3:4" x14ac:dyDescent="0.25">
      <c r="C518" s="13"/>
      <c r="D518" s="13"/>
    </row>
    <row r="519" spans="3:4" x14ac:dyDescent="0.25">
      <c r="C519" s="13"/>
      <c r="D519" s="13"/>
    </row>
    <row r="520" spans="3:4" x14ac:dyDescent="0.25">
      <c r="C520" s="13"/>
      <c r="D520" s="13"/>
    </row>
    <row r="521" spans="3:4" x14ac:dyDescent="0.25">
      <c r="C521" s="13"/>
      <c r="D521" s="13"/>
    </row>
    <row r="522" spans="3:4" x14ac:dyDescent="0.25">
      <c r="C522" s="13"/>
      <c r="D522" s="13"/>
    </row>
    <row r="523" spans="3:4" x14ac:dyDescent="0.25">
      <c r="C523" s="13"/>
      <c r="D523" s="13"/>
    </row>
    <row r="524" spans="3:4" x14ac:dyDescent="0.25">
      <c r="C524" s="13"/>
      <c r="D524" s="13"/>
    </row>
    <row r="525" spans="3:4" x14ac:dyDescent="0.25">
      <c r="C525" s="13"/>
      <c r="D525" s="13"/>
    </row>
    <row r="526" spans="3:4" x14ac:dyDescent="0.25">
      <c r="C526" s="13"/>
      <c r="D526" s="13"/>
    </row>
    <row r="527" spans="3:4" x14ac:dyDescent="0.25">
      <c r="C527" s="13"/>
      <c r="D527" s="13"/>
    </row>
    <row r="528" spans="3:4" x14ac:dyDescent="0.25">
      <c r="C528" s="13"/>
      <c r="D528" s="13"/>
    </row>
    <row r="529" spans="3:4" x14ac:dyDescent="0.25">
      <c r="C529" s="13"/>
      <c r="D529" s="13"/>
    </row>
    <row r="530" spans="3:4" x14ac:dyDescent="0.25">
      <c r="C530" s="13"/>
      <c r="D530" s="13"/>
    </row>
    <row r="531" spans="3:4" x14ac:dyDescent="0.25">
      <c r="C531" s="13"/>
      <c r="D531" s="13"/>
    </row>
    <row r="532" spans="3:4" x14ac:dyDescent="0.25">
      <c r="C532" s="13"/>
      <c r="D532" s="13"/>
    </row>
    <row r="533" spans="3:4" x14ac:dyDescent="0.25">
      <c r="C533" s="13"/>
      <c r="D533" s="13"/>
    </row>
    <row r="534" spans="3:4" x14ac:dyDescent="0.25">
      <c r="C534" s="13"/>
      <c r="D534" s="13"/>
    </row>
    <row r="535" spans="3:4" x14ac:dyDescent="0.25">
      <c r="C535" s="13"/>
      <c r="D535" s="13"/>
    </row>
    <row r="536" spans="3:4" x14ac:dyDescent="0.25">
      <c r="C536" s="13"/>
      <c r="D536" s="13"/>
    </row>
    <row r="537" spans="3:4" x14ac:dyDescent="0.25">
      <c r="C537" s="13"/>
      <c r="D537" s="13"/>
    </row>
    <row r="538" spans="3:4" x14ac:dyDescent="0.25">
      <c r="C538" s="13"/>
      <c r="D538" s="13"/>
    </row>
    <row r="539" spans="3:4" x14ac:dyDescent="0.25">
      <c r="C539" s="13"/>
      <c r="D539" s="13"/>
    </row>
    <row r="540" spans="3:4" x14ac:dyDescent="0.25">
      <c r="C540" s="13"/>
      <c r="D540" s="13"/>
    </row>
    <row r="541" spans="3:4" x14ac:dyDescent="0.25">
      <c r="C541" s="13"/>
      <c r="D541" s="13"/>
    </row>
    <row r="542" spans="3:4" x14ac:dyDescent="0.25">
      <c r="C542" s="13"/>
      <c r="D542" s="13"/>
    </row>
    <row r="543" spans="3:4" x14ac:dyDescent="0.25">
      <c r="C543" s="13"/>
      <c r="D543" s="13"/>
    </row>
    <row r="544" spans="3:4" x14ac:dyDescent="0.25">
      <c r="C544" s="13"/>
      <c r="D544" s="13"/>
    </row>
    <row r="545" spans="3:4" x14ac:dyDescent="0.25">
      <c r="C545" s="13"/>
      <c r="D545" s="13"/>
    </row>
    <row r="546" spans="3:4" x14ac:dyDescent="0.25">
      <c r="C546" s="13"/>
      <c r="D546" s="13"/>
    </row>
    <row r="547" spans="3:4" x14ac:dyDescent="0.25">
      <c r="C547" s="13"/>
      <c r="D547" s="13"/>
    </row>
    <row r="548" spans="3:4" x14ac:dyDescent="0.25">
      <c r="C548" s="13"/>
      <c r="D548" s="13"/>
    </row>
    <row r="549" spans="3:4" x14ac:dyDescent="0.25">
      <c r="C549" s="13"/>
      <c r="D549" s="13"/>
    </row>
    <row r="550" spans="3:4" x14ac:dyDescent="0.25">
      <c r="C550" s="13"/>
      <c r="D550" s="13"/>
    </row>
    <row r="551" spans="3:4" x14ac:dyDescent="0.25">
      <c r="C551" s="13"/>
      <c r="D551" s="13"/>
    </row>
    <row r="552" spans="3:4" x14ac:dyDescent="0.25">
      <c r="C552" s="13"/>
      <c r="D552" s="13"/>
    </row>
    <row r="553" spans="3:4" x14ac:dyDescent="0.25">
      <c r="C553" s="13"/>
      <c r="D553" s="13"/>
    </row>
    <row r="554" spans="3:4" x14ac:dyDescent="0.25">
      <c r="C554" s="13"/>
      <c r="D554" s="13"/>
    </row>
    <row r="555" spans="3:4" x14ac:dyDescent="0.25">
      <c r="C555" s="13"/>
      <c r="D555" s="13"/>
    </row>
    <row r="556" spans="3:4" x14ac:dyDescent="0.25">
      <c r="C556" s="13"/>
      <c r="D556" s="13"/>
    </row>
    <row r="557" spans="3:4" x14ac:dyDescent="0.25">
      <c r="C557" s="13"/>
      <c r="D557" s="13"/>
    </row>
    <row r="558" spans="3:4" x14ac:dyDescent="0.25">
      <c r="C558" s="13"/>
      <c r="D558" s="13"/>
    </row>
    <row r="559" spans="3:4" x14ac:dyDescent="0.25">
      <c r="C559" s="13"/>
      <c r="D559" s="13"/>
    </row>
    <row r="560" spans="3:4" x14ac:dyDescent="0.25">
      <c r="C560" s="13"/>
      <c r="D560" s="13"/>
    </row>
    <row r="561" spans="3:4" x14ac:dyDescent="0.25">
      <c r="C561" s="13"/>
      <c r="D561" s="13"/>
    </row>
    <row r="562" spans="3:4" x14ac:dyDescent="0.25">
      <c r="C562" s="13"/>
      <c r="D562" s="13"/>
    </row>
    <row r="563" spans="3:4" x14ac:dyDescent="0.25">
      <c r="C563" s="13"/>
      <c r="D563" s="13"/>
    </row>
    <row r="564" spans="3:4" x14ac:dyDescent="0.25">
      <c r="C564" s="13"/>
      <c r="D564" s="13"/>
    </row>
    <row r="565" spans="3:4" x14ac:dyDescent="0.25">
      <c r="C565" s="13"/>
      <c r="D565" s="13"/>
    </row>
    <row r="566" spans="3:4" x14ac:dyDescent="0.25">
      <c r="C566" s="13"/>
      <c r="D566" s="13"/>
    </row>
    <row r="567" spans="3:4" x14ac:dyDescent="0.25">
      <c r="C567" s="13"/>
      <c r="D567" s="13"/>
    </row>
    <row r="568" spans="3:4" x14ac:dyDescent="0.25">
      <c r="C568" s="13"/>
      <c r="D568" s="13"/>
    </row>
    <row r="569" spans="3:4" x14ac:dyDescent="0.25">
      <c r="C569" s="13"/>
      <c r="D569" s="13"/>
    </row>
    <row r="570" spans="3:4" x14ac:dyDescent="0.25">
      <c r="C570" s="13"/>
      <c r="D570" s="13"/>
    </row>
    <row r="571" spans="3:4" x14ac:dyDescent="0.25">
      <c r="C571" s="13"/>
      <c r="D571" s="13"/>
    </row>
    <row r="572" spans="3:4" x14ac:dyDescent="0.25">
      <c r="C572" s="13"/>
      <c r="D572" s="13"/>
    </row>
    <row r="573" spans="3:4" x14ac:dyDescent="0.25">
      <c r="C573" s="13"/>
      <c r="D573" s="13"/>
    </row>
    <row r="574" spans="3:4" x14ac:dyDescent="0.25">
      <c r="C574" s="13"/>
      <c r="D574" s="13"/>
    </row>
    <row r="575" spans="3:4" x14ac:dyDescent="0.25">
      <c r="C575" s="13"/>
      <c r="D575" s="13"/>
    </row>
    <row r="576" spans="3:4" x14ac:dyDescent="0.25">
      <c r="C576" s="13"/>
      <c r="D576" s="13"/>
    </row>
    <row r="577" spans="3:4" x14ac:dyDescent="0.25">
      <c r="C577" s="13"/>
      <c r="D577" s="13"/>
    </row>
    <row r="578" spans="3:4" x14ac:dyDescent="0.25">
      <c r="C578" s="13"/>
      <c r="D578" s="13"/>
    </row>
    <row r="579" spans="3:4" x14ac:dyDescent="0.25">
      <c r="C579" s="13"/>
      <c r="D579" s="13"/>
    </row>
    <row r="580" spans="3:4" x14ac:dyDescent="0.25">
      <c r="C580" s="13"/>
      <c r="D580" s="13"/>
    </row>
    <row r="581" spans="3:4" x14ac:dyDescent="0.25">
      <c r="C581" s="13"/>
      <c r="D581" s="13"/>
    </row>
    <row r="582" spans="3:4" x14ac:dyDescent="0.25">
      <c r="C582" s="13"/>
      <c r="D582" s="13"/>
    </row>
    <row r="583" spans="3:4" x14ac:dyDescent="0.25">
      <c r="C583" s="13"/>
      <c r="D583" s="13"/>
    </row>
    <row r="584" spans="3:4" x14ac:dyDescent="0.25">
      <c r="C584" s="13"/>
      <c r="D584" s="13"/>
    </row>
    <row r="585" spans="3:4" x14ac:dyDescent="0.25">
      <c r="C585" s="13"/>
      <c r="D585" s="13"/>
    </row>
    <row r="586" spans="3:4" x14ac:dyDescent="0.25">
      <c r="C586" s="13"/>
      <c r="D586" s="13"/>
    </row>
    <row r="587" spans="3:4" x14ac:dyDescent="0.25">
      <c r="C587" s="13"/>
      <c r="D587" s="13"/>
    </row>
    <row r="588" spans="3:4" x14ac:dyDescent="0.25">
      <c r="C588" s="13"/>
      <c r="D588" s="13"/>
    </row>
    <row r="589" spans="3:4" x14ac:dyDescent="0.25">
      <c r="C589" s="13"/>
      <c r="D589" s="13"/>
    </row>
    <row r="590" spans="3:4" x14ac:dyDescent="0.25">
      <c r="C590" s="13"/>
      <c r="D590" s="13"/>
    </row>
    <row r="591" spans="3:4" x14ac:dyDescent="0.25">
      <c r="C591" s="13"/>
      <c r="D591" s="13"/>
    </row>
    <row r="592" spans="3:4" x14ac:dyDescent="0.25">
      <c r="C592" s="13"/>
      <c r="D592" s="13"/>
    </row>
    <row r="593" spans="3:4" x14ac:dyDescent="0.25">
      <c r="C593" s="13"/>
      <c r="D593" s="13"/>
    </row>
    <row r="594" spans="3:4" x14ac:dyDescent="0.25">
      <c r="C594" s="13"/>
      <c r="D594" s="13"/>
    </row>
    <row r="595" spans="3:4" x14ac:dyDescent="0.25">
      <c r="C595" s="13"/>
      <c r="D595" s="13"/>
    </row>
    <row r="596" spans="3:4" x14ac:dyDescent="0.25">
      <c r="C596" s="13"/>
      <c r="D596" s="13"/>
    </row>
    <row r="597" spans="3:4" x14ac:dyDescent="0.25">
      <c r="C597" s="13"/>
      <c r="D597" s="13"/>
    </row>
    <row r="598" spans="3:4" x14ac:dyDescent="0.25">
      <c r="C598" s="13"/>
      <c r="D598" s="13"/>
    </row>
    <row r="599" spans="3:4" x14ac:dyDescent="0.25">
      <c r="C599" s="13"/>
      <c r="D599" s="13"/>
    </row>
    <row r="600" spans="3:4" x14ac:dyDescent="0.25">
      <c r="C600" s="13"/>
      <c r="D600" s="13"/>
    </row>
    <row r="601" spans="3:4" x14ac:dyDescent="0.25">
      <c r="C601" s="13"/>
      <c r="D601" s="13"/>
    </row>
    <row r="602" spans="3:4" x14ac:dyDescent="0.25">
      <c r="C602" s="13"/>
      <c r="D602" s="13"/>
    </row>
    <row r="603" spans="3:4" x14ac:dyDescent="0.25">
      <c r="C603" s="13"/>
      <c r="D603" s="13"/>
    </row>
    <row r="604" spans="3:4" x14ac:dyDescent="0.25">
      <c r="C604" s="13"/>
      <c r="D604" s="13"/>
    </row>
    <row r="605" spans="3:4" x14ac:dyDescent="0.25">
      <c r="C605" s="13"/>
      <c r="D605" s="13"/>
    </row>
    <row r="606" spans="3:4" x14ac:dyDescent="0.25">
      <c r="C606" s="13"/>
      <c r="D606" s="13"/>
    </row>
    <row r="607" spans="3:4" x14ac:dyDescent="0.25">
      <c r="C607" s="13"/>
      <c r="D607" s="13"/>
    </row>
    <row r="608" spans="3:4" x14ac:dyDescent="0.25">
      <c r="C608" s="13"/>
      <c r="D608" s="13"/>
    </row>
    <row r="609" spans="3:4" x14ac:dyDescent="0.25">
      <c r="C609" s="13"/>
      <c r="D609" s="13"/>
    </row>
    <row r="610" spans="3:4" x14ac:dyDescent="0.25">
      <c r="C610" s="13"/>
      <c r="D610" s="13"/>
    </row>
    <row r="611" spans="3:4" x14ac:dyDescent="0.25">
      <c r="C611" s="13"/>
      <c r="D611" s="13"/>
    </row>
    <row r="612" spans="3:4" x14ac:dyDescent="0.25">
      <c r="C612" s="13"/>
      <c r="D612" s="13"/>
    </row>
    <row r="613" spans="3:4" x14ac:dyDescent="0.25">
      <c r="C613" s="13"/>
      <c r="D613" s="13"/>
    </row>
    <row r="614" spans="3:4" x14ac:dyDescent="0.25">
      <c r="C614" s="13"/>
      <c r="D614" s="13"/>
    </row>
    <row r="615" spans="3:4" x14ac:dyDescent="0.25">
      <c r="C615" s="13"/>
      <c r="D615" s="13"/>
    </row>
    <row r="616" spans="3:4" x14ac:dyDescent="0.25">
      <c r="C616" s="13"/>
      <c r="D616" s="13"/>
    </row>
    <row r="617" spans="3:4" x14ac:dyDescent="0.25">
      <c r="C617" s="13"/>
      <c r="D617" s="13"/>
    </row>
    <row r="618" spans="3:4" x14ac:dyDescent="0.25">
      <c r="C618" s="13"/>
      <c r="D618" s="13"/>
    </row>
    <row r="619" spans="3:4" x14ac:dyDescent="0.25">
      <c r="C619" s="13"/>
      <c r="D619" s="13"/>
    </row>
    <row r="620" spans="3:4" x14ac:dyDescent="0.25">
      <c r="C620" s="13"/>
      <c r="D620" s="13"/>
    </row>
    <row r="621" spans="3:4" x14ac:dyDescent="0.25">
      <c r="C621" s="13"/>
      <c r="D621" s="13"/>
    </row>
    <row r="622" spans="3:4" x14ac:dyDescent="0.25">
      <c r="C622" s="13"/>
      <c r="D622" s="13"/>
    </row>
    <row r="623" spans="3:4" x14ac:dyDescent="0.25">
      <c r="C623" s="13"/>
      <c r="D623" s="13"/>
    </row>
    <row r="624" spans="3:4" x14ac:dyDescent="0.25">
      <c r="C624" s="13"/>
      <c r="D624" s="13"/>
    </row>
    <row r="625" spans="3:4" x14ac:dyDescent="0.25">
      <c r="C625" s="13"/>
      <c r="D625" s="13"/>
    </row>
    <row r="626" spans="3:4" x14ac:dyDescent="0.25">
      <c r="C626" s="13"/>
      <c r="D626" s="13"/>
    </row>
    <row r="627" spans="3:4" x14ac:dyDescent="0.25">
      <c r="C627" s="13"/>
      <c r="D627" s="13"/>
    </row>
    <row r="628" spans="3:4" x14ac:dyDescent="0.25">
      <c r="C628" s="13"/>
      <c r="D628" s="13"/>
    </row>
    <row r="629" spans="3:4" x14ac:dyDescent="0.25">
      <c r="C629" s="13"/>
      <c r="D629" s="13"/>
    </row>
    <row r="630" spans="3:4" x14ac:dyDescent="0.25">
      <c r="C630" s="13"/>
      <c r="D630" s="13"/>
    </row>
    <row r="631" spans="3:4" x14ac:dyDescent="0.25">
      <c r="C631" s="13"/>
      <c r="D631" s="13"/>
    </row>
    <row r="632" spans="3:4" x14ac:dyDescent="0.25">
      <c r="C632" s="13"/>
      <c r="D632" s="13"/>
    </row>
    <row r="633" spans="3:4" x14ac:dyDescent="0.25">
      <c r="C633" s="13"/>
      <c r="D633" s="13"/>
    </row>
    <row r="634" spans="3:4" x14ac:dyDescent="0.25">
      <c r="C634" s="13"/>
      <c r="D634" s="13"/>
    </row>
    <row r="635" spans="3:4" x14ac:dyDescent="0.25">
      <c r="C635" s="13"/>
      <c r="D635" s="13"/>
    </row>
    <row r="636" spans="3:4" x14ac:dyDescent="0.25">
      <c r="C636" s="13"/>
      <c r="D636" s="13"/>
    </row>
    <row r="637" spans="3:4" x14ac:dyDescent="0.25">
      <c r="C637" s="13"/>
      <c r="D637" s="13"/>
    </row>
    <row r="638" spans="3:4" x14ac:dyDescent="0.25">
      <c r="C638" s="13"/>
      <c r="D638" s="13"/>
    </row>
    <row r="639" spans="3:4" x14ac:dyDescent="0.25">
      <c r="C639" s="13"/>
      <c r="D639" s="13"/>
    </row>
    <row r="640" spans="3:4" x14ac:dyDescent="0.25">
      <c r="C640" s="13"/>
      <c r="D640" s="13"/>
    </row>
    <row r="641" spans="3:4" x14ac:dyDescent="0.25">
      <c r="C641" s="13"/>
      <c r="D641" s="13"/>
    </row>
    <row r="642" spans="3:4" x14ac:dyDescent="0.25">
      <c r="C642" s="13"/>
      <c r="D642" s="13"/>
    </row>
    <row r="643" spans="3:4" x14ac:dyDescent="0.25">
      <c r="C643" s="13"/>
      <c r="D643" s="13"/>
    </row>
    <row r="644" spans="3:4" x14ac:dyDescent="0.25">
      <c r="C644" s="13"/>
      <c r="D644" s="13"/>
    </row>
    <row r="645" spans="3:4" x14ac:dyDescent="0.25">
      <c r="C645" s="13"/>
      <c r="D645" s="13"/>
    </row>
    <row r="646" spans="3:4" x14ac:dyDescent="0.25">
      <c r="C646" s="13"/>
      <c r="D646" s="13"/>
    </row>
    <row r="647" spans="3:4" x14ac:dyDescent="0.25">
      <c r="C647" s="13"/>
      <c r="D647" s="13"/>
    </row>
    <row r="648" spans="3:4" x14ac:dyDescent="0.25">
      <c r="C648" s="13"/>
      <c r="D648" s="13"/>
    </row>
    <row r="649" spans="3:4" x14ac:dyDescent="0.25">
      <c r="C649" s="13"/>
      <c r="D649" s="13"/>
    </row>
    <row r="650" spans="3:4" x14ac:dyDescent="0.25">
      <c r="C650" s="13"/>
      <c r="D650" s="13"/>
    </row>
    <row r="651" spans="3:4" x14ac:dyDescent="0.25">
      <c r="C651" s="13"/>
      <c r="D651" s="13"/>
    </row>
    <row r="652" spans="3:4" x14ac:dyDescent="0.25">
      <c r="C652" s="13"/>
      <c r="D652" s="13"/>
    </row>
    <row r="653" spans="3:4" x14ac:dyDescent="0.25">
      <c r="C653" s="13"/>
      <c r="D653" s="13"/>
    </row>
    <row r="654" spans="3:4" x14ac:dyDescent="0.25">
      <c r="C654" s="13"/>
      <c r="D654" s="13"/>
    </row>
    <row r="655" spans="3:4" x14ac:dyDescent="0.25">
      <c r="C655" s="13"/>
      <c r="D655" s="13"/>
    </row>
    <row r="656" spans="3:4" x14ac:dyDescent="0.25">
      <c r="C656" s="13"/>
      <c r="D656" s="13"/>
    </row>
    <row r="657" spans="3:4" x14ac:dyDescent="0.25">
      <c r="C657" s="13"/>
      <c r="D657" s="13"/>
    </row>
    <row r="658" spans="3:4" x14ac:dyDescent="0.25">
      <c r="C658" s="13"/>
      <c r="D658" s="13"/>
    </row>
    <row r="659" spans="3:4" x14ac:dyDescent="0.25">
      <c r="C659" s="13"/>
      <c r="D659" s="13"/>
    </row>
    <row r="660" spans="3:4" x14ac:dyDescent="0.25">
      <c r="C660" s="13"/>
      <c r="D660" s="13"/>
    </row>
    <row r="661" spans="3:4" x14ac:dyDescent="0.25">
      <c r="C661" s="13"/>
      <c r="D661" s="13"/>
    </row>
    <row r="662" spans="3:4" x14ac:dyDescent="0.25">
      <c r="C662" s="13"/>
      <c r="D662" s="13"/>
    </row>
    <row r="663" spans="3:4" x14ac:dyDescent="0.25">
      <c r="C663" s="13"/>
      <c r="D663" s="13"/>
    </row>
    <row r="664" spans="3:4" x14ac:dyDescent="0.25">
      <c r="C664" s="13"/>
      <c r="D664" s="13"/>
    </row>
    <row r="665" spans="3:4" x14ac:dyDescent="0.25">
      <c r="C665" s="13"/>
      <c r="D665" s="13"/>
    </row>
    <row r="666" spans="3:4" x14ac:dyDescent="0.25">
      <c r="C666" s="13"/>
      <c r="D666" s="13"/>
    </row>
    <row r="667" spans="3:4" x14ac:dyDescent="0.25">
      <c r="C667" s="13"/>
      <c r="D667" s="13"/>
    </row>
    <row r="668" spans="3:4" x14ac:dyDescent="0.25">
      <c r="C668" s="13"/>
      <c r="D668" s="13"/>
    </row>
    <row r="669" spans="3:4" x14ac:dyDescent="0.25">
      <c r="C669" s="13"/>
      <c r="D669" s="13"/>
    </row>
    <row r="670" spans="3:4" x14ac:dyDescent="0.25">
      <c r="C670" s="13"/>
      <c r="D670" s="13"/>
    </row>
    <row r="671" spans="3:4" x14ac:dyDescent="0.25">
      <c r="C671" s="13"/>
      <c r="D671" s="13"/>
    </row>
    <row r="672" spans="3:4" x14ac:dyDescent="0.25">
      <c r="C672" s="13"/>
      <c r="D672" s="13"/>
    </row>
    <row r="673" spans="3:4" x14ac:dyDescent="0.25">
      <c r="C673" s="13"/>
      <c r="D673" s="13"/>
    </row>
    <row r="674" spans="3:4" x14ac:dyDescent="0.25">
      <c r="C674" s="13"/>
      <c r="D674" s="13"/>
    </row>
    <row r="675" spans="3:4" x14ac:dyDescent="0.25">
      <c r="C675" s="13"/>
      <c r="D675" s="13"/>
    </row>
    <row r="676" spans="3:4" x14ac:dyDescent="0.25">
      <c r="C676" s="13"/>
      <c r="D676" s="13"/>
    </row>
    <row r="677" spans="3:4" x14ac:dyDescent="0.25">
      <c r="C677" s="13"/>
      <c r="D677" s="13"/>
    </row>
    <row r="678" spans="3:4" x14ac:dyDescent="0.25">
      <c r="C678" s="13"/>
      <c r="D678" s="13"/>
    </row>
    <row r="679" spans="3:4" x14ac:dyDescent="0.25">
      <c r="C679" s="13"/>
      <c r="D679" s="13"/>
    </row>
    <row r="680" spans="3:4" x14ac:dyDescent="0.25">
      <c r="C680" s="13"/>
      <c r="D680" s="13"/>
    </row>
    <row r="681" spans="3:4" x14ac:dyDescent="0.25">
      <c r="C681" s="13"/>
      <c r="D681" s="13"/>
    </row>
    <row r="682" spans="3:4" x14ac:dyDescent="0.25">
      <c r="C682" s="13"/>
      <c r="D682" s="13"/>
    </row>
    <row r="683" spans="3:4" x14ac:dyDescent="0.25">
      <c r="C683" s="13"/>
      <c r="D683" s="13"/>
    </row>
    <row r="684" spans="3:4" x14ac:dyDescent="0.25">
      <c r="C684" s="13"/>
      <c r="D684" s="13"/>
    </row>
    <row r="685" spans="3:4" x14ac:dyDescent="0.25">
      <c r="C685" s="13"/>
      <c r="D685" s="13"/>
    </row>
    <row r="686" spans="3:4" x14ac:dyDescent="0.25">
      <c r="C686" s="13"/>
      <c r="D686" s="13"/>
    </row>
    <row r="687" spans="3:4" x14ac:dyDescent="0.25">
      <c r="C687" s="13"/>
      <c r="D687" s="13"/>
    </row>
    <row r="688" spans="3:4" x14ac:dyDescent="0.25">
      <c r="C688" s="13"/>
      <c r="D688" s="13"/>
    </row>
    <row r="689" spans="3:4" x14ac:dyDescent="0.25">
      <c r="C689" s="13"/>
      <c r="D689" s="13"/>
    </row>
    <row r="690" spans="3:4" x14ac:dyDescent="0.25">
      <c r="C690" s="13"/>
      <c r="D690" s="13"/>
    </row>
    <row r="691" spans="3:4" x14ac:dyDescent="0.25">
      <c r="C691" s="13"/>
      <c r="D691" s="13"/>
    </row>
    <row r="692" spans="3:4" x14ac:dyDescent="0.25">
      <c r="C692" s="13"/>
      <c r="D692" s="13"/>
    </row>
    <row r="693" spans="3:4" x14ac:dyDescent="0.25">
      <c r="C693" s="13"/>
      <c r="D693" s="13"/>
    </row>
    <row r="694" spans="3:4" x14ac:dyDescent="0.25">
      <c r="C694" s="13"/>
      <c r="D694" s="13"/>
    </row>
  </sheetData>
  <autoFilter ref="A10:E19" xr:uid="{00000000-0009-0000-0000-000001000000}"/>
  <mergeCells count="2">
    <mergeCell ref="A3:E3"/>
    <mergeCell ref="A6:E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2" orientation="portrait" horizontalDpi="4294967292" r:id="rId1"/>
  <headerFooter>
    <oddHeader>&amp;C&amp;"-,Negrita"&amp;14CUPERTINO. S.A. DE C.V.</oddHeader>
    <oddFooter>&amp;L31/12/2017&amp;R&amp;N</oddFooter>
  </headerFooter>
  <drawing r:id="rId2"/>
  <legacyDrawing r:id="rId3"/>
  <controls>
    <mc:AlternateContent xmlns:mc="http://schemas.openxmlformats.org/markup-compatibility/2006">
      <mc:Choice Requires="x14">
        <control shapeId="28675" r:id="rId4" name="CommandButton3">
          <controlPr defaultSize="0" print="0" autoLine="0" r:id="rId5">
            <anchor moveWithCells="1">
              <from>
                <xdr:col>6</xdr:col>
                <xdr:colOff>657225</xdr:colOff>
                <xdr:row>7</xdr:row>
                <xdr:rowOff>57150</xdr:rowOff>
              </from>
              <to>
                <xdr:col>7</xdr:col>
                <xdr:colOff>676275</xdr:colOff>
                <xdr:row>9</xdr:row>
                <xdr:rowOff>95250</xdr:rowOff>
              </to>
            </anchor>
          </controlPr>
        </control>
      </mc:Choice>
      <mc:Fallback>
        <control shapeId="28675" r:id="rId4" name="CommandButton3"/>
      </mc:Fallback>
    </mc:AlternateContent>
    <mc:AlternateContent xmlns:mc="http://schemas.openxmlformats.org/markup-compatibility/2006">
      <mc:Choice Requires="x14">
        <control shapeId="28674" r:id="rId6" name="CommandButton2">
          <controlPr defaultSize="0" print="0" autoLine="0" autoPict="0" r:id="rId7">
            <anchor moveWithCells="1">
              <from>
                <xdr:col>5</xdr:col>
                <xdr:colOff>457200</xdr:colOff>
                <xdr:row>7</xdr:row>
                <xdr:rowOff>57150</xdr:rowOff>
              </from>
              <to>
                <xdr:col>6</xdr:col>
                <xdr:colOff>552450</xdr:colOff>
                <xdr:row>9</xdr:row>
                <xdr:rowOff>114300</xdr:rowOff>
              </to>
            </anchor>
          </controlPr>
        </control>
      </mc:Choice>
      <mc:Fallback>
        <control shapeId="28674" r:id="rId6" name="CommandButton2"/>
      </mc:Fallback>
    </mc:AlternateContent>
    <mc:AlternateContent xmlns:mc="http://schemas.openxmlformats.org/markup-compatibility/2006">
      <mc:Choice Requires="x14">
        <control shapeId="28673" r:id="rId8" name="CommandButton1">
          <controlPr defaultSize="0" print="0" autoLine="0" autoPict="0" r:id="rId9">
            <anchor moveWithCells="1">
              <from>
                <xdr:col>5</xdr:col>
                <xdr:colOff>466725</xdr:colOff>
                <xdr:row>4</xdr:row>
                <xdr:rowOff>123825</xdr:rowOff>
              </from>
              <to>
                <xdr:col>6</xdr:col>
                <xdr:colOff>771525</xdr:colOff>
                <xdr:row>6</xdr:row>
                <xdr:rowOff>47625</xdr:rowOff>
              </to>
            </anchor>
          </controlPr>
        </control>
      </mc:Choice>
      <mc:Fallback>
        <control shapeId="28673" r:id="rId8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0"/>
  <dimension ref="A1:H148"/>
  <sheetViews>
    <sheetView zoomScaleNormal="100" workbookViewId="0">
      <pane ySplit="10" topLeftCell="A11" activePane="bottomLeft" state="frozen"/>
      <selection pane="bottomLeft" activeCell="A6" sqref="A6:E8"/>
    </sheetView>
  </sheetViews>
  <sheetFormatPr baseColWidth="10" defaultRowHeight="15" x14ac:dyDescent="0.25"/>
  <cols>
    <col min="2" max="2" width="36" customWidth="1"/>
    <col min="3" max="3" width="14.28515625" style="13" customWidth="1"/>
    <col min="4" max="4" width="12.85546875" style="13" customWidth="1"/>
    <col min="5" max="5" width="15.5703125" customWidth="1"/>
    <col min="7" max="7" width="11.85546875" customWidth="1"/>
  </cols>
  <sheetData>
    <row r="1" spans="1:8" x14ac:dyDescent="0.25">
      <c r="C1"/>
      <c r="D1"/>
      <c r="H1" s="13">
        <v>0</v>
      </c>
    </row>
    <row r="2" spans="1:8" x14ac:dyDescent="0.25">
      <c r="A2" t="s">
        <v>139</v>
      </c>
      <c r="C2"/>
      <c r="D2"/>
    </row>
    <row r="3" spans="1:8" x14ac:dyDescent="0.25">
      <c r="A3" s="207" t="s">
        <v>30</v>
      </c>
      <c r="B3" s="207"/>
      <c r="C3" s="207"/>
      <c r="D3" s="207"/>
      <c r="E3" s="207"/>
    </row>
    <row r="4" spans="1:8" ht="15.75" x14ac:dyDescent="0.25">
      <c r="C4"/>
      <c r="D4" s="5" t="s">
        <v>37</v>
      </c>
      <c r="F4" s="127">
        <f>MAX(DIARIO!B2:B68)+1</f>
        <v>1</v>
      </c>
    </row>
    <row r="5" spans="1:8" x14ac:dyDescent="0.25">
      <c r="A5" s="1" t="s">
        <v>32</v>
      </c>
      <c r="C5"/>
      <c r="D5" s="5" t="s">
        <v>6</v>
      </c>
      <c r="E5" s="8"/>
    </row>
    <row r="6" spans="1:8" x14ac:dyDescent="0.25">
      <c r="A6" s="208"/>
      <c r="B6" s="209"/>
      <c r="C6" s="209"/>
      <c r="D6" s="209"/>
      <c r="E6" s="210"/>
      <c r="F6" s="126"/>
      <c r="G6" s="126"/>
    </row>
    <row r="7" spans="1:8" x14ac:dyDescent="0.25">
      <c r="A7" s="211"/>
      <c r="B7" s="212"/>
      <c r="C7" s="212"/>
      <c r="D7" s="212"/>
      <c r="E7" s="213"/>
      <c r="F7" s="126"/>
      <c r="G7" s="126"/>
    </row>
    <row r="8" spans="1:8" x14ac:dyDescent="0.25">
      <c r="A8" s="214"/>
      <c r="B8" s="215"/>
      <c r="C8" s="215"/>
      <c r="D8" s="215"/>
      <c r="E8" s="216"/>
      <c r="F8" s="126"/>
      <c r="G8" s="126"/>
    </row>
    <row r="9" spans="1:8" ht="4.5" customHeight="1" thickBot="1" x14ac:dyDescent="0.3">
      <c r="C9"/>
      <c r="D9"/>
    </row>
    <row r="10" spans="1:8" ht="15.75" thickBot="1" x14ac:dyDescent="0.3">
      <c r="A10" s="128" t="s">
        <v>1</v>
      </c>
      <c r="B10" s="129" t="s">
        <v>2</v>
      </c>
      <c r="C10" s="129" t="s">
        <v>22</v>
      </c>
      <c r="D10" s="129" t="s">
        <v>5</v>
      </c>
      <c r="E10" s="130" t="s">
        <v>42</v>
      </c>
    </row>
    <row r="65" spans="1:5" x14ac:dyDescent="0.25">
      <c r="A65" s="199"/>
      <c r="B65" s="200"/>
      <c r="E65" s="200"/>
    </row>
    <row r="66" spans="1:5" x14ac:dyDescent="0.25">
      <c r="A66" s="199"/>
      <c r="B66" s="200"/>
      <c r="E66" s="200"/>
    </row>
    <row r="67" spans="1:5" x14ac:dyDescent="0.25">
      <c r="A67" s="199"/>
      <c r="B67" s="200"/>
      <c r="E67" s="200"/>
    </row>
    <row r="68" spans="1:5" x14ac:dyDescent="0.25">
      <c r="A68" s="199"/>
      <c r="B68" s="200"/>
      <c r="E68" s="200"/>
    </row>
    <row r="69" spans="1:5" x14ac:dyDescent="0.25">
      <c r="A69" s="199"/>
      <c r="B69" s="200"/>
      <c r="E69" s="200"/>
    </row>
    <row r="70" spans="1:5" x14ac:dyDescent="0.25">
      <c r="A70" s="199"/>
      <c r="B70" s="200"/>
      <c r="E70" s="200"/>
    </row>
    <row r="71" spans="1:5" x14ac:dyDescent="0.25">
      <c r="A71" s="199"/>
      <c r="B71" s="200"/>
      <c r="E71" s="200"/>
    </row>
    <row r="72" spans="1:5" x14ac:dyDescent="0.25">
      <c r="A72" s="199"/>
      <c r="B72" s="200"/>
      <c r="E72" s="200"/>
    </row>
    <row r="73" spans="1:5" x14ac:dyDescent="0.25">
      <c r="A73" s="199"/>
      <c r="B73" s="200"/>
      <c r="E73" s="200"/>
    </row>
    <row r="74" spans="1:5" x14ac:dyDescent="0.25">
      <c r="A74" s="199"/>
      <c r="B74" s="200"/>
      <c r="E74" s="200"/>
    </row>
    <row r="75" spans="1:5" x14ac:dyDescent="0.25">
      <c r="A75" s="199"/>
      <c r="B75" s="200"/>
      <c r="E75" s="200"/>
    </row>
    <row r="76" spans="1:5" x14ac:dyDescent="0.25">
      <c r="A76" s="199"/>
      <c r="B76" s="200"/>
      <c r="E76" s="200"/>
    </row>
    <row r="77" spans="1:5" x14ac:dyDescent="0.25">
      <c r="A77" s="199"/>
      <c r="B77" s="200"/>
      <c r="E77" s="200"/>
    </row>
    <row r="78" spans="1:5" x14ac:dyDescent="0.25">
      <c r="A78" s="199"/>
      <c r="B78" s="200"/>
      <c r="E78" s="200"/>
    </row>
    <row r="79" spans="1:5" x14ac:dyDescent="0.25">
      <c r="A79" s="199"/>
      <c r="B79" s="200"/>
      <c r="E79" s="200"/>
    </row>
    <row r="80" spans="1:5" x14ac:dyDescent="0.25">
      <c r="A80" s="199"/>
      <c r="B80" s="200"/>
      <c r="E80" s="200"/>
    </row>
    <row r="81" spans="1:5" x14ac:dyDescent="0.25">
      <c r="A81" s="199"/>
      <c r="B81" s="200"/>
      <c r="E81" s="200"/>
    </row>
    <row r="82" spans="1:5" x14ac:dyDescent="0.25">
      <c r="A82" s="199"/>
      <c r="B82" s="200"/>
      <c r="E82" s="200"/>
    </row>
    <row r="83" spans="1:5" x14ac:dyDescent="0.25">
      <c r="A83" s="199"/>
      <c r="B83" s="200"/>
      <c r="E83" s="200"/>
    </row>
    <row r="84" spans="1:5" x14ac:dyDescent="0.25">
      <c r="A84" s="199"/>
      <c r="B84" s="200"/>
      <c r="E84" s="200"/>
    </row>
    <row r="85" spans="1:5" x14ac:dyDescent="0.25">
      <c r="A85" s="199"/>
      <c r="B85" s="200"/>
      <c r="E85" s="200"/>
    </row>
    <row r="86" spans="1:5" x14ac:dyDescent="0.25">
      <c r="A86" s="199"/>
      <c r="B86" s="200"/>
      <c r="E86" s="200"/>
    </row>
    <row r="87" spans="1:5" x14ac:dyDescent="0.25">
      <c r="A87" s="199"/>
      <c r="B87" s="200"/>
      <c r="E87" s="200"/>
    </row>
    <row r="88" spans="1:5" x14ac:dyDescent="0.25">
      <c r="A88" s="199"/>
      <c r="B88" s="200"/>
      <c r="E88" s="200"/>
    </row>
    <row r="89" spans="1:5" x14ac:dyDescent="0.25">
      <c r="A89" s="199"/>
      <c r="B89" s="200"/>
      <c r="E89" s="200"/>
    </row>
    <row r="90" spans="1:5" x14ac:dyDescent="0.25">
      <c r="A90" s="199"/>
      <c r="B90" s="200"/>
      <c r="E90" s="200"/>
    </row>
    <row r="91" spans="1:5" x14ac:dyDescent="0.25">
      <c r="A91" s="199"/>
      <c r="B91" s="200"/>
      <c r="E91" s="200"/>
    </row>
    <row r="92" spans="1:5" x14ac:dyDescent="0.25">
      <c r="A92" s="199"/>
      <c r="B92" s="200"/>
      <c r="E92" s="200"/>
    </row>
    <row r="93" spans="1:5" x14ac:dyDescent="0.25">
      <c r="A93" s="199"/>
      <c r="B93" s="200"/>
      <c r="E93" s="200"/>
    </row>
    <row r="94" spans="1:5" x14ac:dyDescent="0.25">
      <c r="A94" s="199"/>
      <c r="B94" s="200"/>
      <c r="E94" s="200"/>
    </row>
    <row r="95" spans="1:5" x14ac:dyDescent="0.25">
      <c r="A95" s="199"/>
      <c r="B95" s="200"/>
      <c r="E95" s="200"/>
    </row>
    <row r="96" spans="1:5" x14ac:dyDescent="0.25">
      <c r="A96" s="199"/>
      <c r="B96" s="200"/>
      <c r="E96" s="200"/>
    </row>
    <row r="97" spans="1:5" x14ac:dyDescent="0.25">
      <c r="A97" s="199"/>
      <c r="B97" s="200"/>
      <c r="E97" s="200"/>
    </row>
    <row r="98" spans="1:5" x14ac:dyDescent="0.25">
      <c r="A98" s="199"/>
      <c r="B98" s="200"/>
      <c r="E98" s="200"/>
    </row>
    <row r="99" spans="1:5" x14ac:dyDescent="0.25">
      <c r="A99" s="199"/>
      <c r="B99" s="200"/>
      <c r="E99" s="200"/>
    </row>
    <row r="100" spans="1:5" x14ac:dyDescent="0.25">
      <c r="A100" s="199"/>
      <c r="B100" s="200"/>
      <c r="E100" s="200"/>
    </row>
    <row r="101" spans="1:5" x14ac:dyDescent="0.25">
      <c r="A101" s="199"/>
      <c r="B101" s="200"/>
      <c r="E101" s="200"/>
    </row>
    <row r="102" spans="1:5" x14ac:dyDescent="0.25">
      <c r="A102" s="199"/>
      <c r="B102" s="200"/>
      <c r="E102" s="200"/>
    </row>
    <row r="103" spans="1:5" x14ac:dyDescent="0.25">
      <c r="A103" s="199"/>
      <c r="B103" s="200"/>
      <c r="E103" s="200"/>
    </row>
    <row r="104" spans="1:5" x14ac:dyDescent="0.25">
      <c r="A104" s="199"/>
      <c r="B104" s="200"/>
      <c r="E104" s="200"/>
    </row>
    <row r="105" spans="1:5" x14ac:dyDescent="0.25">
      <c r="A105" s="199"/>
      <c r="B105" s="200"/>
      <c r="E105" s="200"/>
    </row>
    <row r="106" spans="1:5" x14ac:dyDescent="0.25">
      <c r="A106" s="199"/>
      <c r="B106" s="200"/>
      <c r="E106" s="200"/>
    </row>
    <row r="107" spans="1:5" x14ac:dyDescent="0.25">
      <c r="A107" s="199"/>
      <c r="B107" s="200"/>
      <c r="E107" s="200"/>
    </row>
    <row r="108" spans="1:5" x14ac:dyDescent="0.25">
      <c r="A108" s="199"/>
      <c r="B108" s="200"/>
      <c r="E108" s="200"/>
    </row>
    <row r="109" spans="1:5" x14ac:dyDescent="0.25">
      <c r="A109" s="199"/>
      <c r="B109" s="200"/>
      <c r="E109" s="200"/>
    </row>
    <row r="110" spans="1:5" x14ac:dyDescent="0.25">
      <c r="A110" s="199"/>
      <c r="B110" s="200"/>
      <c r="E110" s="200"/>
    </row>
    <row r="111" spans="1:5" x14ac:dyDescent="0.25">
      <c r="A111" s="199"/>
      <c r="B111" s="200"/>
      <c r="E111" s="200"/>
    </row>
    <row r="112" spans="1:5" x14ac:dyDescent="0.25">
      <c r="A112" s="199"/>
      <c r="B112" s="200"/>
      <c r="E112" s="200"/>
    </row>
    <row r="113" spans="1:5" x14ac:dyDescent="0.25">
      <c r="A113" s="199"/>
      <c r="B113" s="200"/>
      <c r="E113" s="200"/>
    </row>
    <row r="114" spans="1:5" x14ac:dyDescent="0.25">
      <c r="A114" s="199"/>
      <c r="B114" s="200"/>
      <c r="E114" s="200"/>
    </row>
    <row r="115" spans="1:5" x14ac:dyDescent="0.25">
      <c r="A115" s="199"/>
      <c r="B115" s="200"/>
      <c r="E115" s="200"/>
    </row>
    <row r="116" spans="1:5" x14ac:dyDescent="0.25">
      <c r="A116" s="199"/>
      <c r="B116" s="200"/>
      <c r="E116" s="200"/>
    </row>
    <row r="117" spans="1:5" x14ac:dyDescent="0.25">
      <c r="A117" s="199"/>
      <c r="B117" s="200"/>
      <c r="E117" s="200"/>
    </row>
    <row r="118" spans="1:5" x14ac:dyDescent="0.25">
      <c r="A118" s="199"/>
      <c r="B118" s="200"/>
      <c r="E118" s="200"/>
    </row>
    <row r="119" spans="1:5" x14ac:dyDescent="0.25">
      <c r="A119" s="199"/>
      <c r="B119" s="200"/>
      <c r="E119" s="200"/>
    </row>
    <row r="120" spans="1:5" x14ac:dyDescent="0.25">
      <c r="A120" s="199"/>
      <c r="B120" s="200"/>
      <c r="E120" s="200"/>
    </row>
    <row r="121" spans="1:5" x14ac:dyDescent="0.25">
      <c r="A121" s="199"/>
      <c r="B121" s="200"/>
      <c r="E121" s="200"/>
    </row>
    <row r="122" spans="1:5" x14ac:dyDescent="0.25">
      <c r="A122" s="199"/>
      <c r="B122" s="200"/>
      <c r="E122" s="200"/>
    </row>
    <row r="123" spans="1:5" x14ac:dyDescent="0.25">
      <c r="A123" s="199"/>
      <c r="B123" s="200"/>
      <c r="E123" s="200"/>
    </row>
    <row r="124" spans="1:5" x14ac:dyDescent="0.25">
      <c r="A124" s="199"/>
      <c r="B124" s="200"/>
      <c r="E124" s="200"/>
    </row>
    <row r="125" spans="1:5" x14ac:dyDescent="0.25">
      <c r="A125" s="199"/>
      <c r="B125" s="200"/>
      <c r="E125" s="200"/>
    </row>
    <row r="126" spans="1:5" x14ac:dyDescent="0.25">
      <c r="A126" s="199"/>
      <c r="B126" s="200"/>
      <c r="E126" s="200"/>
    </row>
    <row r="127" spans="1:5" x14ac:dyDescent="0.25">
      <c r="A127" s="199"/>
      <c r="B127" s="200"/>
      <c r="E127" s="200"/>
    </row>
    <row r="128" spans="1:5" x14ac:dyDescent="0.25">
      <c r="A128" s="199"/>
      <c r="B128" s="200"/>
      <c r="E128" s="200"/>
    </row>
    <row r="129" spans="1:5" x14ac:dyDescent="0.25">
      <c r="A129" s="199"/>
      <c r="B129" s="200"/>
      <c r="E129" s="200"/>
    </row>
    <row r="130" spans="1:5" x14ac:dyDescent="0.25">
      <c r="A130" s="199"/>
      <c r="B130" s="200"/>
      <c r="E130" s="200"/>
    </row>
    <row r="131" spans="1:5" x14ac:dyDescent="0.25">
      <c r="A131" s="199"/>
      <c r="B131" s="200"/>
      <c r="E131" s="200"/>
    </row>
    <row r="132" spans="1:5" x14ac:dyDescent="0.25">
      <c r="A132" s="199"/>
      <c r="B132" s="200"/>
      <c r="E132" s="200"/>
    </row>
    <row r="133" spans="1:5" x14ac:dyDescent="0.25">
      <c r="A133" s="199"/>
      <c r="B133" s="200"/>
      <c r="E133" s="200"/>
    </row>
    <row r="134" spans="1:5" x14ac:dyDescent="0.25">
      <c r="A134" s="199"/>
      <c r="B134" s="200"/>
      <c r="E134" s="200"/>
    </row>
    <row r="135" spans="1:5" x14ac:dyDescent="0.25">
      <c r="A135" s="199"/>
      <c r="B135" s="200"/>
      <c r="E135" s="200"/>
    </row>
    <row r="136" spans="1:5" x14ac:dyDescent="0.25">
      <c r="A136" s="199"/>
      <c r="B136" s="200"/>
      <c r="E136" s="200"/>
    </row>
    <row r="137" spans="1:5" x14ac:dyDescent="0.25">
      <c r="A137" s="199"/>
      <c r="B137" s="200"/>
      <c r="E137" s="200"/>
    </row>
    <row r="138" spans="1:5" x14ac:dyDescent="0.25">
      <c r="A138" s="199"/>
      <c r="B138" s="200"/>
      <c r="E138" s="200"/>
    </row>
    <row r="139" spans="1:5" x14ac:dyDescent="0.25">
      <c r="A139" s="199"/>
      <c r="B139" s="200"/>
      <c r="E139" s="200"/>
    </row>
    <row r="140" spans="1:5" x14ac:dyDescent="0.25">
      <c r="A140" s="199"/>
      <c r="B140" s="200"/>
      <c r="E140" s="200"/>
    </row>
    <row r="141" spans="1:5" x14ac:dyDescent="0.25">
      <c r="A141" s="199"/>
      <c r="B141" s="200"/>
      <c r="E141" s="200"/>
    </row>
    <row r="142" spans="1:5" x14ac:dyDescent="0.25">
      <c r="A142" s="199"/>
      <c r="B142" s="200"/>
      <c r="E142" s="200"/>
    </row>
    <row r="143" spans="1:5" x14ac:dyDescent="0.25">
      <c r="A143" s="199"/>
      <c r="B143" s="200"/>
      <c r="E143" s="200"/>
    </row>
    <row r="144" spans="1:5" x14ac:dyDescent="0.25">
      <c r="A144" s="199"/>
      <c r="B144" s="200"/>
      <c r="E144" s="200"/>
    </row>
    <row r="145" spans="1:5" x14ac:dyDescent="0.25">
      <c r="A145" s="199"/>
      <c r="B145" s="200"/>
      <c r="E145" s="200"/>
    </row>
    <row r="146" spans="1:5" x14ac:dyDescent="0.25">
      <c r="A146" s="199"/>
      <c r="B146" s="200"/>
      <c r="E146" s="200"/>
    </row>
    <row r="147" spans="1:5" x14ac:dyDescent="0.25">
      <c r="A147" s="199"/>
      <c r="B147" s="200"/>
      <c r="E147" s="200"/>
    </row>
    <row r="148" spans="1:5" x14ac:dyDescent="0.25">
      <c r="A148" s="199"/>
      <c r="B148" s="200"/>
      <c r="E148" s="200"/>
    </row>
  </sheetData>
  <autoFilter ref="A10:E64" xr:uid="{00000000-0009-0000-0000-000002000000}"/>
  <mergeCells count="2">
    <mergeCell ref="A3:E3"/>
    <mergeCell ref="A6:E8"/>
  </mergeCells>
  <conditionalFormatting sqref="A11:A9552">
    <cfRule type="expression" dxfId="95" priority="1">
      <formula>A11&lt;=0</formula>
    </cfRule>
    <cfRule type="expression" dxfId="94" priority="4">
      <formula>LEN(A11)&lt;=4</formula>
    </cfRule>
  </conditionalFormatting>
  <pageMargins left="0.7" right="0.7" top="0.75" bottom="0.75" header="0.3" footer="0.3"/>
  <pageSetup paperSize="9" scale="92" orientation="portrait" horizontalDpi="4294967292" r:id="rId1"/>
  <drawing r:id="rId2"/>
  <legacyDrawing r:id="rId3"/>
  <controls>
    <mc:AlternateContent xmlns:mc="http://schemas.openxmlformats.org/markup-compatibility/2006">
      <mc:Choice Requires="x14">
        <control shapeId="47107" r:id="rId4" name="CommandButton3">
          <controlPr defaultSize="0" print="0" autoLine="0" r:id="rId5">
            <anchor moveWithCells="1">
              <from>
                <xdr:col>7</xdr:col>
                <xdr:colOff>47625</xdr:colOff>
                <xdr:row>7</xdr:row>
                <xdr:rowOff>95250</xdr:rowOff>
              </from>
              <to>
                <xdr:col>7</xdr:col>
                <xdr:colOff>733425</xdr:colOff>
                <xdr:row>9</xdr:row>
                <xdr:rowOff>123825</xdr:rowOff>
              </to>
            </anchor>
          </controlPr>
        </control>
      </mc:Choice>
      <mc:Fallback>
        <control shapeId="47107" r:id="rId4" name="CommandButton3"/>
      </mc:Fallback>
    </mc:AlternateContent>
    <mc:AlternateContent xmlns:mc="http://schemas.openxmlformats.org/markup-compatibility/2006">
      <mc:Choice Requires="x14">
        <control shapeId="47106" r:id="rId6" name="CommandButton2">
          <controlPr defaultSize="0" print="0" autoLine="0" r:id="rId7">
            <anchor moveWithCells="1">
              <from>
                <xdr:col>5</xdr:col>
                <xdr:colOff>485775</xdr:colOff>
                <xdr:row>7</xdr:row>
                <xdr:rowOff>85725</xdr:rowOff>
              </from>
              <to>
                <xdr:col>6</xdr:col>
                <xdr:colOff>723900</xdr:colOff>
                <xdr:row>9</xdr:row>
                <xdr:rowOff>142875</xdr:rowOff>
              </to>
            </anchor>
          </controlPr>
        </control>
      </mc:Choice>
      <mc:Fallback>
        <control shapeId="47106" r:id="rId6" name="CommandButton2"/>
      </mc:Fallback>
    </mc:AlternateContent>
    <mc:AlternateContent xmlns:mc="http://schemas.openxmlformats.org/markup-compatibility/2006">
      <mc:Choice Requires="x14">
        <control shapeId="47105" r:id="rId8" name="CommandButton1">
          <controlPr defaultSize="0" print="0" autoLine="0" r:id="rId9">
            <anchor moveWithCells="1">
              <from>
                <xdr:col>5</xdr:col>
                <xdr:colOff>466725</xdr:colOff>
                <xdr:row>4</xdr:row>
                <xdr:rowOff>123825</xdr:rowOff>
              </from>
              <to>
                <xdr:col>6</xdr:col>
                <xdr:colOff>771525</xdr:colOff>
                <xdr:row>6</xdr:row>
                <xdr:rowOff>47625</xdr:rowOff>
              </to>
            </anchor>
          </controlPr>
        </control>
      </mc:Choice>
      <mc:Fallback>
        <control shapeId="47105" r:id="rId8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AG83"/>
  <sheetViews>
    <sheetView showGridLines="0" showRowColHeaders="0" zoomScaleNormal="100" workbookViewId="0">
      <selection activeCell="D3" sqref="D3"/>
    </sheetView>
  </sheetViews>
  <sheetFormatPr baseColWidth="10" defaultRowHeight="15" x14ac:dyDescent="0.25"/>
  <cols>
    <col min="1" max="1" width="11.42578125" style="77"/>
    <col min="2" max="2" width="19.140625" style="77" customWidth="1"/>
    <col min="3" max="3" width="15.42578125" style="77" customWidth="1"/>
    <col min="4" max="4" width="25.42578125" style="77" customWidth="1"/>
    <col min="5" max="6" width="15.7109375" style="77" customWidth="1"/>
    <col min="7" max="7" width="34.7109375" style="77" customWidth="1"/>
    <col min="8" max="26" width="11.42578125" style="77"/>
    <col min="27" max="27" width="13.85546875" style="77" customWidth="1"/>
    <col min="28" max="28" width="27.42578125" style="77" customWidth="1"/>
    <col min="29" max="29" width="14.42578125" style="77" customWidth="1"/>
    <col min="30" max="30" width="15.42578125" style="77" customWidth="1"/>
    <col min="31" max="31" width="31.5703125" style="77" customWidth="1"/>
    <col min="32" max="16384" width="11.42578125" style="77"/>
  </cols>
  <sheetData>
    <row r="1" spans="1:31" x14ac:dyDescent="0.25">
      <c r="A1" s="75"/>
      <c r="B1" s="75"/>
      <c r="C1" s="226" t="s">
        <v>30</v>
      </c>
      <c r="D1" s="226"/>
      <c r="E1" s="226"/>
      <c r="F1" s="226"/>
      <c r="G1" s="226"/>
      <c r="H1" s="76">
        <v>0</v>
      </c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228"/>
      <c r="AB1" s="228"/>
      <c r="AC1" s="228"/>
      <c r="AD1" s="228"/>
      <c r="AE1" s="228"/>
    </row>
    <row r="2" spans="1:31" x14ac:dyDescent="0.25">
      <c r="A2" s="75"/>
      <c r="B2" s="75"/>
      <c r="C2" s="78" t="s">
        <v>36</v>
      </c>
      <c r="D2" s="79">
        <f>MAX(TDIARIO[ASIN])+1</f>
        <v>1</v>
      </c>
      <c r="H2" s="80"/>
      <c r="I2" s="80"/>
      <c r="J2" s="80"/>
      <c r="K2" s="80"/>
      <c r="L2" s="80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238" t="str">
        <f>G24</f>
        <v/>
      </c>
      <c r="AB2" s="238"/>
    </row>
    <row r="3" spans="1:31" x14ac:dyDescent="0.25">
      <c r="A3" s="75"/>
      <c r="B3" s="75"/>
      <c r="C3" s="78" t="s">
        <v>33</v>
      </c>
      <c r="D3" s="81"/>
      <c r="E3" s="78" t="s">
        <v>6</v>
      </c>
      <c r="F3" s="82">
        <v>43118</v>
      </c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228" t="str">
        <f>C1</f>
        <v>ASIENTO DE DIARIO</v>
      </c>
      <c r="AB3" s="228"/>
      <c r="AC3" s="228"/>
      <c r="AD3" s="228"/>
      <c r="AE3" s="228"/>
    </row>
    <row r="4" spans="1:31" ht="21" x14ac:dyDescent="0.35">
      <c r="A4" s="75"/>
      <c r="B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D4" s="83" t="s">
        <v>37</v>
      </c>
      <c r="AE4" s="84">
        <f>D3</f>
        <v>0</v>
      </c>
    </row>
    <row r="5" spans="1:31" ht="15.75" thickBot="1" x14ac:dyDescent="0.3">
      <c r="A5" s="75"/>
      <c r="B5" s="75"/>
      <c r="C5" s="85" t="s">
        <v>32</v>
      </c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7" t="s">
        <v>32</v>
      </c>
      <c r="AD5" s="78" t="s">
        <v>6</v>
      </c>
      <c r="AE5" s="86">
        <f>F3</f>
        <v>43118</v>
      </c>
    </row>
    <row r="6" spans="1:31" x14ac:dyDescent="0.25">
      <c r="A6" s="75"/>
      <c r="B6" s="75"/>
      <c r="C6" s="217"/>
      <c r="D6" s="218"/>
      <c r="E6" s="218"/>
      <c r="F6" s="218"/>
      <c r="G6" s="219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229">
        <f>C6</f>
        <v>0</v>
      </c>
      <c r="AB6" s="230"/>
      <c r="AC6" s="230"/>
      <c r="AD6" s="230"/>
      <c r="AE6" s="231"/>
    </row>
    <row r="7" spans="1:31" x14ac:dyDescent="0.25">
      <c r="A7" s="75"/>
      <c r="B7" s="75"/>
      <c r="C7" s="220"/>
      <c r="D7" s="221"/>
      <c r="E7" s="221"/>
      <c r="F7" s="221"/>
      <c r="G7" s="222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232"/>
      <c r="AB7" s="233"/>
      <c r="AC7" s="233"/>
      <c r="AD7" s="233"/>
      <c r="AE7" s="234"/>
    </row>
    <row r="8" spans="1:31" ht="15.75" thickBot="1" x14ac:dyDescent="0.3">
      <c r="A8" s="75"/>
      <c r="B8" s="75"/>
      <c r="C8" s="223"/>
      <c r="D8" s="224"/>
      <c r="E8" s="224"/>
      <c r="F8" s="224"/>
      <c r="G8" s="22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232"/>
      <c r="AB8" s="233"/>
      <c r="AC8" s="233"/>
      <c r="AD8" s="233"/>
      <c r="AE8" s="234"/>
    </row>
    <row r="9" spans="1:31" s="89" customFormat="1" x14ac:dyDescent="0.25">
      <c r="A9" s="87"/>
      <c r="B9" s="87"/>
      <c r="C9" s="88" t="s">
        <v>1</v>
      </c>
      <c r="D9" s="88" t="s">
        <v>2</v>
      </c>
      <c r="E9" s="88" t="s">
        <v>22</v>
      </c>
      <c r="F9" s="179" t="s">
        <v>5</v>
      </c>
      <c r="G9" s="88" t="s">
        <v>31</v>
      </c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235"/>
      <c r="AB9" s="236"/>
      <c r="AC9" s="236"/>
      <c r="AD9" s="236"/>
      <c r="AE9" s="237"/>
    </row>
    <row r="10" spans="1:31" ht="15.75" thickBot="1" x14ac:dyDescent="0.3">
      <c r="A10" s="75"/>
      <c r="B10" s="75"/>
      <c r="C10" s="193"/>
      <c r="D10" s="181"/>
      <c r="E10" s="90"/>
      <c r="F10" s="91"/>
      <c r="G10" s="30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92" t="s">
        <v>1</v>
      </c>
      <c r="AB10" s="92" t="s">
        <v>2</v>
      </c>
      <c r="AC10" s="92" t="s">
        <v>22</v>
      </c>
      <c r="AD10" s="92" t="s">
        <v>5</v>
      </c>
      <c r="AE10" s="92" t="s">
        <v>42</v>
      </c>
    </row>
    <row r="11" spans="1:31" ht="15.75" thickTop="1" x14ac:dyDescent="0.25">
      <c r="A11" s="75"/>
      <c r="B11" s="75"/>
      <c r="C11" s="194"/>
      <c r="D11" s="182"/>
      <c r="E11" s="28"/>
      <c r="F11" s="91"/>
      <c r="G11" s="30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C11" s="93"/>
      <c r="AD11" s="93"/>
      <c r="AE11" s="94"/>
    </row>
    <row r="12" spans="1:31" x14ac:dyDescent="0.25">
      <c r="A12" s="75"/>
      <c r="B12" s="75"/>
      <c r="C12" s="194"/>
      <c r="D12" s="182"/>
      <c r="E12" s="90"/>
      <c r="F12" s="91"/>
      <c r="G12" s="30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C12" s="93"/>
      <c r="AD12" s="93"/>
      <c r="AE12" s="94"/>
    </row>
    <row r="13" spans="1:31" x14ac:dyDescent="0.25">
      <c r="A13" s="75"/>
      <c r="B13" s="75"/>
      <c r="C13" s="194"/>
      <c r="D13" s="182"/>
      <c r="E13" s="90"/>
      <c r="F13" s="91"/>
      <c r="G13" s="30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C13" s="93"/>
      <c r="AD13" s="93"/>
      <c r="AE13" s="94"/>
    </row>
    <row r="14" spans="1:31" x14ac:dyDescent="0.25">
      <c r="A14" s="75"/>
      <c r="B14" s="75"/>
      <c r="C14" s="194"/>
      <c r="D14" s="182"/>
      <c r="E14" s="90"/>
      <c r="F14" s="91"/>
      <c r="G14" s="30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C14" s="93"/>
      <c r="AD14" s="93"/>
      <c r="AE14" s="94"/>
    </row>
    <row r="15" spans="1:31" x14ac:dyDescent="0.25">
      <c r="A15" s="75"/>
      <c r="B15" s="75"/>
      <c r="C15" s="194"/>
      <c r="D15" s="182"/>
      <c r="E15" s="90"/>
      <c r="F15" s="91"/>
      <c r="G15" s="9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C15" s="93"/>
      <c r="AD15" s="93"/>
      <c r="AE15" s="94"/>
    </row>
    <row r="16" spans="1:31" x14ac:dyDescent="0.25">
      <c r="A16" s="75"/>
      <c r="B16" s="75"/>
      <c r="C16" s="194"/>
      <c r="D16" s="182"/>
      <c r="E16" s="90"/>
      <c r="F16" s="91"/>
      <c r="G16" s="9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C16" s="93"/>
      <c r="AD16" s="93"/>
      <c r="AE16" s="94"/>
    </row>
    <row r="17" spans="1:33" x14ac:dyDescent="0.25">
      <c r="A17" s="75"/>
      <c r="B17" s="75"/>
      <c r="C17" s="194"/>
      <c r="D17" s="182"/>
      <c r="E17" s="90"/>
      <c r="F17" s="91"/>
      <c r="G17" s="9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C17" s="93"/>
      <c r="AD17" s="93"/>
      <c r="AE17" s="94"/>
    </row>
    <row r="18" spans="1:33" x14ac:dyDescent="0.25">
      <c r="A18" s="75"/>
      <c r="B18" s="75"/>
      <c r="C18" s="194"/>
      <c r="D18" s="182"/>
      <c r="E18" s="90"/>
      <c r="F18" s="91"/>
      <c r="G18" s="9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C18" s="93"/>
      <c r="AD18" s="93"/>
      <c r="AE18" s="94"/>
    </row>
    <row r="19" spans="1:33" x14ac:dyDescent="0.25">
      <c r="A19" s="75"/>
      <c r="B19" s="75"/>
      <c r="C19" s="194"/>
      <c r="D19" s="182"/>
      <c r="E19" s="90"/>
      <c r="F19" s="91"/>
      <c r="G19" s="9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C19" s="93"/>
      <c r="AD19" s="93"/>
      <c r="AE19" s="94"/>
    </row>
    <row r="20" spans="1:33" x14ac:dyDescent="0.25">
      <c r="A20" s="75"/>
      <c r="B20" s="75"/>
      <c r="C20" s="194"/>
      <c r="D20" s="182"/>
      <c r="E20" s="90"/>
      <c r="F20" s="91"/>
      <c r="G20" s="9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C20" s="93"/>
      <c r="AD20" s="93"/>
      <c r="AE20" s="94"/>
    </row>
    <row r="21" spans="1:33" x14ac:dyDescent="0.25">
      <c r="A21" s="75"/>
      <c r="B21" s="75"/>
      <c r="C21" s="194"/>
      <c r="D21" s="182"/>
      <c r="E21" s="90"/>
      <c r="F21" s="91"/>
      <c r="G21" s="9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C21" s="93"/>
      <c r="AD21" s="93"/>
      <c r="AE21" s="94"/>
    </row>
    <row r="22" spans="1:33" x14ac:dyDescent="0.25">
      <c r="A22" s="75"/>
      <c r="B22" s="75"/>
      <c r="C22" s="194"/>
      <c r="D22" s="182"/>
      <c r="E22" s="90"/>
      <c r="F22" s="91"/>
      <c r="G22" s="9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C22" s="93"/>
      <c r="AD22" s="93"/>
      <c r="AE22" s="94"/>
    </row>
    <row r="23" spans="1:33" x14ac:dyDescent="0.25">
      <c r="A23" s="75"/>
      <c r="B23" s="75"/>
      <c r="C23" s="195"/>
      <c r="D23" s="183"/>
      <c r="E23" s="96"/>
      <c r="F23" s="97"/>
      <c r="G23" s="98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C23" s="93"/>
      <c r="AD23" s="93"/>
      <c r="AE23" s="94"/>
    </row>
    <row r="24" spans="1:33" ht="15.75" thickBot="1" x14ac:dyDescent="0.3">
      <c r="A24" s="75"/>
      <c r="B24" s="75"/>
      <c r="C24" s="77" t="s">
        <v>34</v>
      </c>
      <c r="D24" s="78" t="s">
        <v>35</v>
      </c>
      <c r="E24" s="94">
        <f>SUM(E10:E23)</f>
        <v>0</v>
      </c>
      <c r="F24" s="94">
        <f>SUM(F10:F23)</f>
        <v>0</v>
      </c>
      <c r="G24" s="99" t="str">
        <f>IF(F25&lt;&gt;0,"OJO ASIENTO NO CUADRA","")</f>
        <v/>
      </c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94"/>
      <c r="AB24" s="94"/>
      <c r="AC24" s="93"/>
      <c r="AD24" s="93"/>
      <c r="AE24" s="94"/>
    </row>
    <row r="25" spans="1:33" x14ac:dyDescent="0.25">
      <c r="A25" s="75"/>
      <c r="B25" s="75"/>
      <c r="C25" s="227"/>
      <c r="D25" s="219"/>
      <c r="F25" s="93">
        <f>E24-F24</f>
        <v>0</v>
      </c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94"/>
      <c r="AB25" s="94"/>
      <c r="AC25" s="93"/>
      <c r="AD25" s="93"/>
      <c r="AE25" s="94"/>
    </row>
    <row r="26" spans="1:33" x14ac:dyDescent="0.25">
      <c r="A26" s="75"/>
      <c r="B26" s="75"/>
      <c r="C26" s="220"/>
      <c r="D26" s="222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C26" s="93"/>
      <c r="AD26" s="93"/>
      <c r="AE26" s="94"/>
    </row>
    <row r="27" spans="1:33" x14ac:dyDescent="0.25">
      <c r="A27" s="75"/>
      <c r="B27" s="75"/>
      <c r="C27" s="220"/>
      <c r="D27" s="222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C27" s="93"/>
      <c r="AD27" s="93"/>
      <c r="AE27" s="94"/>
    </row>
    <row r="28" spans="1:33" ht="15.75" thickBot="1" x14ac:dyDescent="0.3">
      <c r="A28" s="75"/>
      <c r="B28" s="75"/>
      <c r="C28" s="223"/>
      <c r="D28" s="22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C28" s="93"/>
      <c r="AD28" s="93"/>
      <c r="AE28" s="94"/>
    </row>
    <row r="29" spans="1:33" x14ac:dyDescent="0.25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C29" s="93"/>
      <c r="AD29" s="93"/>
      <c r="AE29" s="94"/>
      <c r="AF29" s="100"/>
      <c r="AG29" s="100"/>
    </row>
    <row r="30" spans="1:33" x14ac:dyDescent="0.25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100"/>
      <c r="AB30" s="100"/>
      <c r="AC30" s="100"/>
      <c r="AD30" s="100"/>
      <c r="AE30" s="100"/>
      <c r="AF30" s="100"/>
      <c r="AG30" s="100"/>
    </row>
    <row r="31" spans="1:33" x14ac:dyDescent="0.25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100"/>
      <c r="AB31" s="101" t="s">
        <v>56</v>
      </c>
      <c r="AC31" s="102">
        <f>SUM(AC11:AC30)</f>
        <v>0</v>
      </c>
      <c r="AD31" s="102">
        <f>SUM(AD11:AD30)</f>
        <v>0</v>
      </c>
      <c r="AE31" s="100"/>
      <c r="AF31" s="100"/>
      <c r="AG31" s="100"/>
    </row>
    <row r="32" spans="1:33" x14ac:dyDescent="0.25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100"/>
      <c r="AB32" s="100"/>
      <c r="AC32" s="100"/>
      <c r="AD32" s="100"/>
      <c r="AE32" s="100"/>
      <c r="AF32" s="100"/>
      <c r="AG32" s="100"/>
    </row>
    <row r="33" spans="1:33" x14ac:dyDescent="0.25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100"/>
      <c r="AB33" s="100"/>
      <c r="AC33" s="100"/>
      <c r="AD33" s="100"/>
      <c r="AE33" s="100"/>
      <c r="AF33" s="100"/>
      <c r="AG33" s="100"/>
    </row>
    <row r="34" spans="1:33" x14ac:dyDescent="0.25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100"/>
      <c r="AB34" s="100"/>
      <c r="AC34" s="100"/>
      <c r="AD34" s="100"/>
      <c r="AE34" s="100"/>
      <c r="AF34" s="100"/>
      <c r="AG34" s="100"/>
    </row>
    <row r="35" spans="1:33" x14ac:dyDescent="0.25">
      <c r="A35" s="75"/>
      <c r="B35" s="75"/>
      <c r="AA35" s="100"/>
      <c r="AB35" s="100"/>
      <c r="AC35" s="100"/>
      <c r="AD35" s="100"/>
      <c r="AE35" s="100"/>
      <c r="AF35" s="100"/>
      <c r="AG35" s="100"/>
    </row>
    <row r="36" spans="1:33" x14ac:dyDescent="0.25">
      <c r="AA36" s="103" t="s">
        <v>45</v>
      </c>
      <c r="AB36" s="100"/>
      <c r="AC36" s="100" t="s">
        <v>43</v>
      </c>
      <c r="AD36" s="100"/>
      <c r="AE36" s="100" t="s">
        <v>44</v>
      </c>
      <c r="AF36" s="100"/>
      <c r="AG36" s="100"/>
    </row>
    <row r="37" spans="1:33" x14ac:dyDescent="0.25">
      <c r="AA37" s="100"/>
      <c r="AB37" s="100"/>
      <c r="AC37" s="100"/>
      <c r="AD37" s="100"/>
      <c r="AE37" s="100"/>
      <c r="AF37" s="100"/>
      <c r="AG37" s="100"/>
    </row>
    <row r="38" spans="1:33" x14ac:dyDescent="0.25">
      <c r="AA38" s="100"/>
      <c r="AB38" s="100"/>
      <c r="AC38" s="100"/>
      <c r="AD38" s="100"/>
      <c r="AE38" s="100"/>
      <c r="AF38" s="100"/>
      <c r="AG38" s="100"/>
    </row>
    <row r="39" spans="1:33" x14ac:dyDescent="0.25">
      <c r="AA39" s="100"/>
      <c r="AB39" s="100"/>
      <c r="AC39" s="100"/>
      <c r="AD39" s="100"/>
      <c r="AE39" s="100"/>
      <c r="AF39" s="100"/>
      <c r="AG39" s="100"/>
    </row>
    <row r="40" spans="1:33" x14ac:dyDescent="0.25">
      <c r="AA40" s="100"/>
      <c r="AB40" s="100"/>
      <c r="AC40" s="100"/>
      <c r="AD40" s="100"/>
      <c r="AE40" s="100"/>
      <c r="AF40" s="100"/>
      <c r="AG40" s="100"/>
    </row>
    <row r="41" spans="1:33" x14ac:dyDescent="0.25">
      <c r="AA41" s="100"/>
      <c r="AB41" s="100"/>
      <c r="AC41" s="100"/>
      <c r="AD41" s="100"/>
      <c r="AE41" s="100"/>
      <c r="AF41" s="100"/>
      <c r="AG41" s="100"/>
    </row>
    <row r="42" spans="1:33" x14ac:dyDescent="0.25">
      <c r="AA42" s="100"/>
      <c r="AB42" s="100"/>
      <c r="AC42" s="100"/>
      <c r="AD42" s="100"/>
      <c r="AE42" s="100"/>
      <c r="AF42" s="100"/>
      <c r="AG42" s="100"/>
    </row>
    <row r="43" spans="1:33" x14ac:dyDescent="0.25">
      <c r="AA43" s="100"/>
      <c r="AB43" s="100"/>
      <c r="AC43" s="100"/>
      <c r="AD43" s="100"/>
      <c r="AE43" s="100"/>
      <c r="AF43" s="100"/>
      <c r="AG43" s="100"/>
    </row>
    <row r="44" spans="1:33" x14ac:dyDescent="0.25">
      <c r="AA44" s="100"/>
      <c r="AB44" s="100"/>
      <c r="AC44" s="100"/>
      <c r="AD44" s="100"/>
      <c r="AE44" s="100"/>
      <c r="AF44" s="100"/>
      <c r="AG44" s="100"/>
    </row>
    <row r="45" spans="1:33" x14ac:dyDescent="0.25">
      <c r="AA45" s="100"/>
      <c r="AB45" s="100"/>
      <c r="AC45" s="100"/>
      <c r="AD45" s="100"/>
      <c r="AE45" s="100"/>
      <c r="AF45" s="100"/>
      <c r="AG45" s="100"/>
    </row>
    <row r="46" spans="1:33" x14ac:dyDescent="0.25">
      <c r="AA46" s="100"/>
      <c r="AB46" s="100"/>
      <c r="AC46" s="100"/>
      <c r="AD46" s="100"/>
      <c r="AE46" s="100"/>
      <c r="AF46" s="100"/>
      <c r="AG46" s="100"/>
    </row>
    <row r="47" spans="1:33" x14ac:dyDescent="0.25">
      <c r="AA47" s="100"/>
      <c r="AB47" s="100"/>
      <c r="AC47" s="100"/>
      <c r="AD47" s="100"/>
      <c r="AE47" s="100"/>
      <c r="AF47" s="100"/>
      <c r="AG47" s="100"/>
    </row>
    <row r="48" spans="1:33" x14ac:dyDescent="0.25">
      <c r="AA48" s="100"/>
      <c r="AB48" s="100"/>
      <c r="AC48" s="100"/>
      <c r="AD48" s="100"/>
      <c r="AE48" s="100"/>
      <c r="AF48" s="100"/>
      <c r="AG48" s="100"/>
    </row>
    <row r="49" spans="27:33" x14ac:dyDescent="0.25">
      <c r="AA49" s="100"/>
      <c r="AB49" s="100"/>
      <c r="AC49" s="100"/>
      <c r="AD49" s="100"/>
      <c r="AE49" s="100"/>
      <c r="AF49" s="100"/>
      <c r="AG49" s="100"/>
    </row>
    <row r="50" spans="27:33" x14ac:dyDescent="0.25">
      <c r="AA50" s="100"/>
      <c r="AB50" s="100"/>
      <c r="AC50" s="100"/>
      <c r="AD50" s="100"/>
      <c r="AE50" s="100"/>
      <c r="AF50" s="100"/>
      <c r="AG50" s="100"/>
    </row>
    <row r="51" spans="27:33" x14ac:dyDescent="0.25">
      <c r="AA51" s="100"/>
      <c r="AB51" s="100"/>
      <c r="AC51" s="100"/>
      <c r="AD51" s="100"/>
      <c r="AE51" s="100"/>
      <c r="AF51" s="100"/>
      <c r="AG51" s="100"/>
    </row>
    <row r="52" spans="27:33" x14ac:dyDescent="0.25">
      <c r="AA52" s="100"/>
      <c r="AB52" s="100"/>
      <c r="AC52" s="100"/>
      <c r="AD52" s="100"/>
      <c r="AE52" s="100"/>
      <c r="AF52" s="100"/>
      <c r="AG52" s="100"/>
    </row>
    <row r="53" spans="27:33" x14ac:dyDescent="0.25">
      <c r="AA53" s="100"/>
      <c r="AB53" s="100"/>
      <c r="AC53" s="100"/>
      <c r="AD53" s="100"/>
      <c r="AE53" s="100"/>
      <c r="AF53" s="100"/>
      <c r="AG53" s="100"/>
    </row>
    <row r="54" spans="27:33" x14ac:dyDescent="0.25">
      <c r="AA54" s="100"/>
      <c r="AB54" s="100"/>
      <c r="AC54" s="100"/>
      <c r="AD54" s="100"/>
      <c r="AE54" s="100"/>
      <c r="AF54" s="100"/>
      <c r="AG54" s="100"/>
    </row>
    <row r="55" spans="27:33" x14ac:dyDescent="0.25">
      <c r="AA55" s="100"/>
      <c r="AB55" s="100"/>
      <c r="AC55" s="100"/>
      <c r="AD55" s="100"/>
      <c r="AE55" s="100"/>
      <c r="AF55" s="100"/>
      <c r="AG55" s="100"/>
    </row>
    <row r="56" spans="27:33" x14ac:dyDescent="0.25">
      <c r="AA56" s="100"/>
      <c r="AB56" s="100"/>
      <c r="AC56" s="100"/>
      <c r="AD56" s="100"/>
      <c r="AE56" s="100"/>
      <c r="AF56" s="100"/>
      <c r="AG56" s="100"/>
    </row>
    <row r="57" spans="27:33" x14ac:dyDescent="0.25">
      <c r="AA57" s="100"/>
      <c r="AB57" s="100"/>
      <c r="AC57" s="100"/>
      <c r="AD57" s="100"/>
      <c r="AE57" s="100"/>
      <c r="AF57" s="100"/>
      <c r="AG57" s="100"/>
    </row>
    <row r="58" spans="27:33" x14ac:dyDescent="0.25">
      <c r="AA58" s="100"/>
      <c r="AB58" s="100"/>
      <c r="AC58" s="100"/>
      <c r="AD58" s="100"/>
      <c r="AE58" s="100"/>
      <c r="AF58" s="100"/>
      <c r="AG58" s="100"/>
    </row>
    <row r="59" spans="27:33" x14ac:dyDescent="0.25">
      <c r="AA59" s="100"/>
      <c r="AB59" s="100"/>
      <c r="AC59" s="100"/>
      <c r="AD59" s="100"/>
      <c r="AE59" s="100"/>
      <c r="AF59" s="100"/>
      <c r="AG59" s="100"/>
    </row>
    <row r="60" spans="27:33" x14ac:dyDescent="0.25">
      <c r="AA60" s="100"/>
      <c r="AB60" s="100"/>
      <c r="AC60" s="100"/>
      <c r="AD60" s="100"/>
      <c r="AE60" s="100"/>
      <c r="AF60" s="100"/>
      <c r="AG60" s="100"/>
    </row>
    <row r="61" spans="27:33" x14ac:dyDescent="0.25">
      <c r="AA61" s="100"/>
      <c r="AB61" s="100"/>
      <c r="AC61" s="100"/>
      <c r="AD61" s="100"/>
      <c r="AE61" s="100"/>
      <c r="AF61" s="100"/>
      <c r="AG61" s="100"/>
    </row>
    <row r="62" spans="27:33" x14ac:dyDescent="0.25">
      <c r="AA62" s="100"/>
      <c r="AB62" s="100"/>
      <c r="AC62" s="100"/>
      <c r="AD62" s="100"/>
      <c r="AE62" s="100"/>
      <c r="AF62" s="100"/>
      <c r="AG62" s="100"/>
    </row>
    <row r="63" spans="27:33" x14ac:dyDescent="0.25">
      <c r="AA63" s="100"/>
      <c r="AB63" s="100"/>
      <c r="AC63" s="100"/>
      <c r="AD63" s="100"/>
      <c r="AE63" s="100"/>
      <c r="AF63" s="100"/>
      <c r="AG63" s="100"/>
    </row>
    <row r="64" spans="27:33" x14ac:dyDescent="0.25">
      <c r="AA64" s="100"/>
      <c r="AB64" s="100"/>
      <c r="AC64" s="100"/>
      <c r="AD64" s="100"/>
      <c r="AE64" s="100"/>
      <c r="AF64" s="100"/>
      <c r="AG64" s="100"/>
    </row>
    <row r="65" spans="27:33" x14ac:dyDescent="0.25">
      <c r="AA65" s="100"/>
      <c r="AB65" s="100"/>
      <c r="AC65" s="100"/>
      <c r="AD65" s="100"/>
      <c r="AE65" s="100"/>
      <c r="AF65" s="100"/>
      <c r="AG65" s="100"/>
    </row>
    <row r="66" spans="27:33" x14ac:dyDescent="0.25">
      <c r="AA66" s="100"/>
      <c r="AB66" s="100"/>
      <c r="AC66" s="100"/>
      <c r="AD66" s="100"/>
      <c r="AE66" s="100"/>
      <c r="AF66" s="100"/>
      <c r="AG66" s="100"/>
    </row>
    <row r="67" spans="27:33" x14ac:dyDescent="0.25">
      <c r="AA67" s="100"/>
      <c r="AB67" s="100"/>
      <c r="AC67" s="100"/>
      <c r="AD67" s="100"/>
      <c r="AE67" s="100"/>
      <c r="AF67" s="100"/>
      <c r="AG67" s="100"/>
    </row>
    <row r="68" spans="27:33" x14ac:dyDescent="0.25">
      <c r="AA68" s="100"/>
      <c r="AB68" s="100"/>
      <c r="AC68" s="100"/>
      <c r="AD68" s="100"/>
      <c r="AE68" s="100"/>
      <c r="AF68" s="100"/>
      <c r="AG68" s="100"/>
    </row>
    <row r="69" spans="27:33" x14ac:dyDescent="0.25">
      <c r="AA69" s="100"/>
      <c r="AB69" s="100"/>
      <c r="AC69" s="100"/>
      <c r="AD69" s="100"/>
      <c r="AE69" s="100"/>
      <c r="AF69" s="100"/>
      <c r="AG69" s="100"/>
    </row>
    <row r="70" spans="27:33" x14ac:dyDescent="0.25">
      <c r="AA70" s="100"/>
      <c r="AB70" s="100"/>
      <c r="AC70" s="100"/>
      <c r="AD70" s="100"/>
      <c r="AE70" s="100"/>
      <c r="AF70" s="100"/>
      <c r="AG70" s="100"/>
    </row>
    <row r="71" spans="27:33" x14ac:dyDescent="0.25">
      <c r="AA71" s="100"/>
      <c r="AB71" s="100"/>
      <c r="AC71" s="100"/>
      <c r="AD71" s="100"/>
      <c r="AE71" s="100"/>
      <c r="AF71" s="100"/>
      <c r="AG71" s="100"/>
    </row>
    <row r="72" spans="27:33" x14ac:dyDescent="0.25">
      <c r="AA72" s="100"/>
      <c r="AB72" s="100"/>
      <c r="AC72" s="100"/>
      <c r="AD72" s="100"/>
      <c r="AE72" s="100"/>
      <c r="AF72" s="100"/>
    </row>
    <row r="73" spans="27:33" x14ac:dyDescent="0.25">
      <c r="AA73" s="100"/>
      <c r="AB73" s="100"/>
      <c r="AC73" s="100"/>
      <c r="AD73" s="100"/>
      <c r="AE73" s="100"/>
      <c r="AF73" s="100"/>
    </row>
    <row r="74" spans="27:33" x14ac:dyDescent="0.25">
      <c r="AA74" s="100"/>
      <c r="AB74" s="100"/>
      <c r="AC74" s="100"/>
      <c r="AD74" s="100"/>
      <c r="AE74" s="100"/>
      <c r="AF74" s="100"/>
    </row>
    <row r="75" spans="27:33" x14ac:dyDescent="0.25">
      <c r="AA75" s="100"/>
      <c r="AB75" s="100"/>
      <c r="AC75" s="100"/>
      <c r="AD75" s="100"/>
      <c r="AE75" s="100"/>
      <c r="AF75" s="100"/>
    </row>
    <row r="76" spans="27:33" x14ac:dyDescent="0.25">
      <c r="AA76" s="100"/>
      <c r="AB76" s="100"/>
      <c r="AC76" s="100"/>
      <c r="AD76" s="100"/>
      <c r="AE76" s="100"/>
      <c r="AF76" s="100"/>
    </row>
    <row r="77" spans="27:33" x14ac:dyDescent="0.25">
      <c r="AA77" s="100"/>
      <c r="AB77" s="100"/>
      <c r="AC77" s="100"/>
      <c r="AD77" s="100"/>
      <c r="AE77" s="100"/>
      <c r="AF77" s="100"/>
    </row>
    <row r="78" spans="27:33" x14ac:dyDescent="0.25">
      <c r="AA78" s="100"/>
      <c r="AB78" s="100"/>
      <c r="AC78" s="100"/>
      <c r="AD78" s="100"/>
      <c r="AE78" s="100"/>
      <c r="AF78" s="100"/>
    </row>
    <row r="79" spans="27:33" x14ac:dyDescent="0.25">
      <c r="AA79" s="100"/>
      <c r="AB79" s="100"/>
      <c r="AC79" s="100"/>
      <c r="AD79" s="100"/>
      <c r="AE79" s="100"/>
      <c r="AF79" s="100"/>
    </row>
    <row r="80" spans="27:33" x14ac:dyDescent="0.25">
      <c r="AA80" s="100"/>
      <c r="AB80" s="100"/>
      <c r="AC80" s="100"/>
      <c r="AD80" s="100"/>
      <c r="AE80" s="100"/>
      <c r="AF80" s="100"/>
    </row>
    <row r="81" spans="27:32" x14ac:dyDescent="0.25">
      <c r="AA81" s="100"/>
      <c r="AB81" s="100"/>
      <c r="AC81" s="100"/>
      <c r="AD81" s="100"/>
      <c r="AE81" s="100"/>
      <c r="AF81" s="100"/>
    </row>
    <row r="82" spans="27:32" x14ac:dyDescent="0.25">
      <c r="AA82" s="100"/>
      <c r="AB82" s="100"/>
      <c r="AC82" s="100"/>
      <c r="AD82" s="100"/>
      <c r="AE82" s="100"/>
      <c r="AF82" s="100"/>
    </row>
    <row r="83" spans="27:32" x14ac:dyDescent="0.25">
      <c r="AA83" s="100"/>
      <c r="AB83" s="100"/>
      <c r="AC83" s="100"/>
      <c r="AD83" s="100"/>
      <c r="AE83" s="100"/>
      <c r="AF83" s="100"/>
    </row>
  </sheetData>
  <sheetProtection sheet="1" objects="1" scenarios="1" selectLockedCells="1"/>
  <mergeCells count="7">
    <mergeCell ref="C6:G8"/>
    <mergeCell ref="C1:G1"/>
    <mergeCell ref="C25:D28"/>
    <mergeCell ref="AA1:AE1"/>
    <mergeCell ref="AA3:AE3"/>
    <mergeCell ref="AA6:AE9"/>
    <mergeCell ref="AA2:AB2"/>
  </mergeCells>
  <conditionalFormatting sqref="AA11:AE29">
    <cfRule type="cellIs" dxfId="93" priority="3" operator="equal">
      <formula>0</formula>
    </cfRule>
    <cfRule type="cellIs" dxfId="92" priority="4" operator="lessThan">
      <formula>0</formula>
    </cfRule>
  </conditionalFormatting>
  <dataValidations count="1">
    <dataValidation type="list" allowBlank="1" showInputMessage="1" showErrorMessage="1" sqref="C10:C23" xr:uid="{00000000-0002-0000-0300-000000000000}">
      <formula1>INDIRECT("PLAND[PLAND]")</formula1>
    </dataValidation>
  </dataValidations>
  <printOptions horizontalCentered="1"/>
  <pageMargins left="0.70866141732283472" right="0.51181102362204722" top="0.74803149606299213" bottom="0.74803149606299213" header="0.27559055118110237" footer="0.31496062992125984"/>
  <pageSetup scale="73" orientation="portrait" r:id="rId1"/>
  <headerFooter>
    <oddHeader>&amp;C&amp;"-,Negrita"&amp;14CUPERTINO S.A. DE C.V</oddHeader>
    <oddFooter>&amp;L15/12/2017&amp;R&amp;N</oddFooter>
  </headerFooter>
  <drawing r:id="rId2"/>
  <legacyDrawing r:id="rId3"/>
  <controls>
    <mc:AlternateContent xmlns:mc="http://schemas.openxmlformats.org/markup-compatibility/2006">
      <mc:Choice Requires="x14">
        <control shapeId="9224" r:id="rId4" name="CommandButton5">
          <controlPr defaultSize="0" print="0" autoLine="0" r:id="rId5">
            <anchor moveWithCells="1">
              <from>
                <xdr:col>1</xdr:col>
                <xdr:colOff>1247775</xdr:colOff>
                <xdr:row>7</xdr:row>
                <xdr:rowOff>152400</xdr:rowOff>
              </from>
              <to>
                <xdr:col>3</xdr:col>
                <xdr:colOff>19050</xdr:colOff>
                <xdr:row>9</xdr:row>
                <xdr:rowOff>19050</xdr:rowOff>
              </to>
            </anchor>
          </controlPr>
        </control>
      </mc:Choice>
      <mc:Fallback>
        <control shapeId="9224" r:id="rId4" name="CommandButton5"/>
      </mc:Fallback>
    </mc:AlternateContent>
    <mc:AlternateContent xmlns:mc="http://schemas.openxmlformats.org/markup-compatibility/2006">
      <mc:Choice Requires="x14">
        <control shapeId="9221" r:id="rId6" name="CommandButton4">
          <controlPr defaultSize="0" autoLine="0" r:id="rId7">
            <anchor moveWithCells="1">
              <from>
                <xdr:col>1</xdr:col>
                <xdr:colOff>133350</xdr:colOff>
                <xdr:row>9</xdr:row>
                <xdr:rowOff>47625</xdr:rowOff>
              </from>
              <to>
                <xdr:col>1</xdr:col>
                <xdr:colOff>1066800</xdr:colOff>
                <xdr:row>11</xdr:row>
                <xdr:rowOff>19050</xdr:rowOff>
              </to>
            </anchor>
          </controlPr>
        </control>
      </mc:Choice>
      <mc:Fallback>
        <control shapeId="9221" r:id="rId6" name="CommandButton4"/>
      </mc:Fallback>
    </mc:AlternateContent>
    <mc:AlternateContent xmlns:mc="http://schemas.openxmlformats.org/markup-compatibility/2006">
      <mc:Choice Requires="x14">
        <control shapeId="9220" r:id="rId8" name="CommandButton3">
          <controlPr defaultSize="0" autoLine="0" r:id="rId9">
            <anchor moveWithCells="1">
              <from>
                <xdr:col>7</xdr:col>
                <xdr:colOff>257175</xdr:colOff>
                <xdr:row>13</xdr:row>
                <xdr:rowOff>38100</xdr:rowOff>
              </from>
              <to>
                <xdr:col>8</xdr:col>
                <xdr:colOff>571500</xdr:colOff>
                <xdr:row>14</xdr:row>
                <xdr:rowOff>161925</xdr:rowOff>
              </to>
            </anchor>
          </controlPr>
        </control>
      </mc:Choice>
      <mc:Fallback>
        <control shapeId="9220" r:id="rId8" name="CommandButton3"/>
      </mc:Fallback>
    </mc:AlternateContent>
    <mc:AlternateContent xmlns:mc="http://schemas.openxmlformats.org/markup-compatibility/2006">
      <mc:Choice Requires="x14">
        <control shapeId="9218" r:id="rId10" name="CommandButton2">
          <controlPr defaultSize="0" autoLine="0" r:id="rId11">
            <anchor moveWithCells="1">
              <from>
                <xdr:col>7</xdr:col>
                <xdr:colOff>247650</xdr:colOff>
                <xdr:row>10</xdr:row>
                <xdr:rowOff>142875</xdr:rowOff>
              </from>
              <to>
                <xdr:col>8</xdr:col>
                <xdr:colOff>561975</xdr:colOff>
                <xdr:row>12</xdr:row>
                <xdr:rowOff>66675</xdr:rowOff>
              </to>
            </anchor>
          </controlPr>
        </control>
      </mc:Choice>
      <mc:Fallback>
        <control shapeId="9218" r:id="rId10" name="CommandButton2"/>
      </mc:Fallback>
    </mc:AlternateContent>
    <mc:AlternateContent xmlns:mc="http://schemas.openxmlformats.org/markup-compatibility/2006">
      <mc:Choice Requires="x14">
        <control shapeId="9217" r:id="rId12" name="CommandButton1">
          <controlPr defaultSize="0" autoLine="0" r:id="rId13">
            <anchor moveWithCells="1">
              <from>
                <xdr:col>7</xdr:col>
                <xdr:colOff>228600</xdr:colOff>
                <xdr:row>8</xdr:row>
                <xdr:rowOff>47625</xdr:rowOff>
              </from>
              <to>
                <xdr:col>8</xdr:col>
                <xdr:colOff>542925</xdr:colOff>
                <xdr:row>9</xdr:row>
                <xdr:rowOff>171450</xdr:rowOff>
              </to>
            </anchor>
          </controlPr>
        </control>
      </mc:Choice>
      <mc:Fallback>
        <control shapeId="9217" r:id="rId12" name="CommandButton1"/>
      </mc:Fallback>
    </mc:AlternateContent>
    <mc:AlternateContent xmlns:mc="http://schemas.openxmlformats.org/markup-compatibility/2006">
      <mc:Choice Requires="x14">
        <control shapeId="9232" r:id="rId14" name="CommandButton6">
          <controlPr defaultSize="0" autoLine="0" r:id="rId15">
            <anchor moveWithCells="1">
              <from>
                <xdr:col>7</xdr:col>
                <xdr:colOff>266700</xdr:colOff>
                <xdr:row>15</xdr:row>
                <xdr:rowOff>152400</xdr:rowOff>
              </from>
              <to>
                <xdr:col>8</xdr:col>
                <xdr:colOff>561975</xdr:colOff>
                <xdr:row>17</xdr:row>
                <xdr:rowOff>66675</xdr:rowOff>
              </to>
            </anchor>
          </controlPr>
        </control>
      </mc:Choice>
      <mc:Fallback>
        <control shapeId="9232" r:id="rId14" name="CommandButton6"/>
      </mc:Fallback>
    </mc:AlternateContent>
    <mc:AlternateContent xmlns:mc="http://schemas.openxmlformats.org/markup-compatibility/2006">
      <mc:Choice Requires="x14">
        <control shapeId="9234" r:id="rId16" name="CommandButton7">
          <controlPr defaultSize="0" autoLine="0" r:id="rId17">
            <anchor moveWithCells="1">
              <from>
                <xdr:col>8</xdr:col>
                <xdr:colOff>685800</xdr:colOff>
                <xdr:row>10</xdr:row>
                <xdr:rowOff>142875</xdr:rowOff>
              </from>
              <to>
                <xdr:col>10</xdr:col>
                <xdr:colOff>19050</xdr:colOff>
                <xdr:row>12</xdr:row>
                <xdr:rowOff>57150</xdr:rowOff>
              </to>
            </anchor>
          </controlPr>
        </control>
      </mc:Choice>
      <mc:Fallback>
        <control shapeId="9234" r:id="rId16" name="CommandButton7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C83E9215-65FE-4208-BD5C-234BF1CEC544}">
            <xm:f>NOT(ISERROR(SEARCH($G$24,G24)))</xm:f>
            <xm:f>$G$24</xm:f>
            <x14:dxf>
              <fill>
                <patternFill>
                  <bgColor rgb="FFFFFF00"/>
                </patternFill>
              </fill>
            </x14:dxf>
          </x14:cfRule>
          <xm:sqref>G24</xm:sqref>
        </x14:conditionalFormatting>
        <x14:conditionalFormatting xmlns:xm="http://schemas.microsoft.com/office/excel/2006/main">
          <x14:cfRule type="containsText" priority="1" operator="containsText" id="{B39D3622-6125-4ABC-8C9F-699FD5AEF4A1}">
            <xm:f>NOT(ISERROR(SEARCH($AA$2,AA2)))</xm:f>
            <xm:f>$AA$2</xm:f>
            <x14:dxf>
              <fill>
                <patternFill>
                  <bgColor rgb="FFFFFF00"/>
                </patternFill>
              </fill>
            </x14:dxf>
          </x14:cfRule>
          <xm:sqref>AA2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9"/>
  <dimension ref="A1:AG80"/>
  <sheetViews>
    <sheetView showGridLines="0" showRowColHeaders="0" zoomScaleNormal="100" workbookViewId="0">
      <selection activeCell="D3" sqref="D3"/>
    </sheetView>
  </sheetViews>
  <sheetFormatPr baseColWidth="10" defaultRowHeight="15" x14ac:dyDescent="0.25"/>
  <cols>
    <col min="2" max="2" width="19.140625" customWidth="1"/>
    <col min="3" max="3" width="15.42578125" customWidth="1"/>
    <col min="4" max="4" width="25.42578125" customWidth="1"/>
    <col min="5" max="6" width="15.7109375" customWidth="1"/>
    <col min="7" max="7" width="34.7109375" customWidth="1"/>
    <col min="27" max="27" width="13.85546875" customWidth="1"/>
    <col min="28" max="28" width="27.42578125" customWidth="1"/>
    <col min="29" max="29" width="14.42578125" customWidth="1"/>
    <col min="30" max="30" width="15.42578125" customWidth="1"/>
    <col min="31" max="31" width="31.5703125" customWidth="1"/>
  </cols>
  <sheetData>
    <row r="1" spans="1:31" x14ac:dyDescent="0.25">
      <c r="A1" s="23"/>
      <c r="B1" s="23"/>
      <c r="C1" s="245" t="s">
        <v>46</v>
      </c>
      <c r="D1" s="245"/>
      <c r="E1" s="245"/>
      <c r="F1" s="245"/>
      <c r="G1" s="245"/>
      <c r="H1" s="164">
        <v>0</v>
      </c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07"/>
      <c r="AB1" s="207"/>
      <c r="AC1" s="207"/>
      <c r="AD1" s="207"/>
      <c r="AE1" s="207"/>
    </row>
    <row r="2" spans="1:31" x14ac:dyDescent="0.25">
      <c r="A2" s="23"/>
      <c r="B2" s="23"/>
      <c r="C2" s="5" t="s">
        <v>47</v>
      </c>
      <c r="D2" s="11">
        <f>MAX(TDIARIO[ING Nº])+1</f>
        <v>1</v>
      </c>
      <c r="H2" s="116"/>
      <c r="I2" s="116"/>
      <c r="J2" s="116"/>
      <c r="K2" s="116"/>
      <c r="L2" s="116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46" t="str">
        <f>G21</f>
        <v/>
      </c>
      <c r="AB2" s="246"/>
    </row>
    <row r="3" spans="1:31" x14ac:dyDescent="0.25">
      <c r="A3" s="23"/>
      <c r="B3" s="23"/>
      <c r="C3" s="5" t="s">
        <v>48</v>
      </c>
      <c r="D3" s="18"/>
      <c r="E3" s="5" t="s">
        <v>6</v>
      </c>
      <c r="F3" s="20">
        <v>43102</v>
      </c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07" t="str">
        <f>C1</f>
        <v>COMPROBANTE DE INGRESO</v>
      </c>
      <c r="AB3" s="207"/>
      <c r="AC3" s="207"/>
      <c r="AD3" s="207"/>
      <c r="AE3" s="207"/>
    </row>
    <row r="4" spans="1:31" ht="21" x14ac:dyDescent="0.35">
      <c r="A4" s="23"/>
      <c r="B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D4" s="34" t="s">
        <v>49</v>
      </c>
      <c r="AE4" s="35">
        <f>D3</f>
        <v>0</v>
      </c>
    </row>
    <row r="5" spans="1:31" ht="15.75" thickBot="1" x14ac:dyDescent="0.3">
      <c r="A5" s="23"/>
      <c r="B5" s="23"/>
      <c r="C5" s="1" t="s">
        <v>32</v>
      </c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t="s">
        <v>32</v>
      </c>
      <c r="AD5" s="5" t="s">
        <v>6</v>
      </c>
      <c r="AE5" s="8">
        <f>F3</f>
        <v>43102</v>
      </c>
    </row>
    <row r="6" spans="1:31" x14ac:dyDescent="0.25">
      <c r="A6" s="23"/>
      <c r="B6" s="23"/>
      <c r="C6" s="247"/>
      <c r="D6" s="248"/>
      <c r="E6" s="248"/>
      <c r="F6" s="248"/>
      <c r="G6" s="249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56">
        <f>C6</f>
        <v>0</v>
      </c>
      <c r="AB6" s="257"/>
      <c r="AC6" s="257"/>
      <c r="AD6" s="257"/>
      <c r="AE6" s="258"/>
    </row>
    <row r="7" spans="1:31" x14ac:dyDescent="0.25">
      <c r="A7" s="23"/>
      <c r="B7" s="23"/>
      <c r="C7" s="250"/>
      <c r="D7" s="251"/>
      <c r="E7" s="251"/>
      <c r="F7" s="251"/>
      <c r="G7" s="252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59"/>
      <c r="AB7" s="260"/>
      <c r="AC7" s="260"/>
      <c r="AD7" s="260"/>
      <c r="AE7" s="261"/>
    </row>
    <row r="8" spans="1:31" ht="15.75" thickBot="1" x14ac:dyDescent="0.3">
      <c r="A8" s="23"/>
      <c r="B8" s="23"/>
      <c r="C8" s="253"/>
      <c r="D8" s="254"/>
      <c r="E8" s="254"/>
      <c r="F8" s="254"/>
      <c r="G8" s="255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59"/>
      <c r="AB8" s="260"/>
      <c r="AC8" s="260"/>
      <c r="AD8" s="260"/>
      <c r="AE8" s="261"/>
    </row>
    <row r="9" spans="1:31" s="21" customFormat="1" x14ac:dyDescent="0.25">
      <c r="A9" s="24"/>
      <c r="B9" s="24"/>
      <c r="C9" s="22" t="s">
        <v>1</v>
      </c>
      <c r="D9" s="22" t="s">
        <v>2</v>
      </c>
      <c r="E9" s="22" t="s">
        <v>22</v>
      </c>
      <c r="F9" s="22" t="s">
        <v>5</v>
      </c>
      <c r="G9" s="38" t="s">
        <v>31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62"/>
      <c r="AB9" s="263"/>
      <c r="AC9" s="263"/>
      <c r="AD9" s="263"/>
      <c r="AE9" s="264"/>
    </row>
    <row r="10" spans="1:31" ht="15.75" thickBot="1" x14ac:dyDescent="0.3">
      <c r="A10" s="23"/>
      <c r="B10" s="23"/>
      <c r="C10" s="175"/>
      <c r="D10" s="184"/>
      <c r="E10" s="28"/>
      <c r="F10" s="37"/>
      <c r="G10" s="29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32" t="s">
        <v>1</v>
      </c>
      <c r="AB10" s="32" t="s">
        <v>2</v>
      </c>
      <c r="AC10" s="32" t="s">
        <v>22</v>
      </c>
      <c r="AD10" s="32" t="s">
        <v>5</v>
      </c>
      <c r="AE10" s="32" t="s">
        <v>42</v>
      </c>
    </row>
    <row r="11" spans="1:31" ht="15.75" thickTop="1" x14ac:dyDescent="0.25">
      <c r="A11" s="23"/>
      <c r="B11" s="23"/>
      <c r="C11" s="176"/>
      <c r="D11" s="184"/>
      <c r="E11" s="28"/>
      <c r="F11" s="37"/>
      <c r="G11" s="29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C11" s="16"/>
      <c r="AD11" s="16"/>
      <c r="AE11" s="13"/>
    </row>
    <row r="12" spans="1:31" x14ac:dyDescent="0.25">
      <c r="A12" s="23"/>
      <c r="B12" s="23"/>
      <c r="C12" s="176"/>
      <c r="D12" s="184"/>
      <c r="E12" s="28"/>
      <c r="F12" s="37"/>
      <c r="G12" s="30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C12" s="16"/>
      <c r="AD12" s="16"/>
      <c r="AE12" s="13"/>
    </row>
    <row r="13" spans="1:31" x14ac:dyDescent="0.25">
      <c r="A13" s="23"/>
      <c r="B13" s="23"/>
      <c r="C13" s="176"/>
      <c r="D13" s="184"/>
      <c r="E13" s="28"/>
      <c r="F13" s="37"/>
      <c r="G13" s="30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C13" s="16"/>
      <c r="AD13" s="16"/>
      <c r="AE13" s="13"/>
    </row>
    <row r="14" spans="1:31" x14ac:dyDescent="0.25">
      <c r="A14" s="23"/>
      <c r="B14" s="23"/>
      <c r="C14" s="176"/>
      <c r="D14" s="184"/>
      <c r="E14" s="28"/>
      <c r="F14" s="37"/>
      <c r="G14" s="30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C14" s="16"/>
      <c r="AD14" s="16"/>
      <c r="AE14" s="13"/>
    </row>
    <row r="15" spans="1:31" x14ac:dyDescent="0.25">
      <c r="A15" s="23"/>
      <c r="B15" s="23"/>
      <c r="C15" s="176"/>
      <c r="D15" s="184"/>
      <c r="E15" s="28"/>
      <c r="F15" s="37"/>
      <c r="G15" s="30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C15" s="16"/>
      <c r="AD15" s="16"/>
      <c r="AE15" s="13"/>
    </row>
    <row r="16" spans="1:31" x14ac:dyDescent="0.25">
      <c r="A16" s="23"/>
      <c r="B16" s="23"/>
      <c r="C16" s="176"/>
      <c r="D16" s="184"/>
      <c r="E16" s="28"/>
      <c r="F16" s="37"/>
      <c r="G16" s="30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C16" s="16"/>
      <c r="AD16" s="16"/>
      <c r="AE16" s="13"/>
    </row>
    <row r="17" spans="1:33" x14ac:dyDescent="0.25">
      <c r="A17" s="23"/>
      <c r="B17" s="23"/>
      <c r="C17" s="176"/>
      <c r="D17" s="184"/>
      <c r="E17" s="28"/>
      <c r="F17" s="37"/>
      <c r="G17" s="30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C17" s="16"/>
      <c r="AD17" s="16"/>
      <c r="AE17" s="13"/>
    </row>
    <row r="18" spans="1:33" x14ac:dyDescent="0.25">
      <c r="A18" s="23"/>
      <c r="B18" s="23"/>
      <c r="C18" s="176"/>
      <c r="D18" s="184"/>
      <c r="E18" s="28"/>
      <c r="F18" s="37"/>
      <c r="G18" s="30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C18" s="16"/>
      <c r="AD18" s="16"/>
      <c r="AE18" s="13"/>
    </row>
    <row r="19" spans="1:33" x14ac:dyDescent="0.25">
      <c r="A19" s="23"/>
      <c r="B19" s="23"/>
      <c r="C19" s="176"/>
      <c r="D19" s="184"/>
      <c r="E19" s="28"/>
      <c r="F19" s="37"/>
      <c r="G19" s="30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C19" s="16"/>
      <c r="AD19" s="16"/>
      <c r="AE19" s="13"/>
    </row>
    <row r="20" spans="1:33" x14ac:dyDescent="0.25">
      <c r="A20" s="23"/>
      <c r="B20" s="23"/>
      <c r="C20" s="177"/>
      <c r="D20" s="185"/>
      <c r="E20" s="19"/>
      <c r="F20" s="39"/>
      <c r="G20" s="17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C20" s="16"/>
      <c r="AD20" s="16"/>
      <c r="AE20" s="13"/>
    </row>
    <row r="21" spans="1:33" ht="15.75" thickBot="1" x14ac:dyDescent="0.3">
      <c r="A21" s="23"/>
      <c r="B21" s="23"/>
      <c r="C21" t="s">
        <v>34</v>
      </c>
      <c r="D21" s="5" t="s">
        <v>35</v>
      </c>
      <c r="E21" s="13">
        <f>SUM(E10:E20)</f>
        <v>0</v>
      </c>
      <c r="F21" s="13">
        <f>SUM(F10:F20)</f>
        <v>0</v>
      </c>
      <c r="G21" s="15" t="str">
        <f>IF(F22&lt;&gt;0,"OJO ASIENTO NO CUADRA","")</f>
        <v/>
      </c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13"/>
      <c r="AB21" s="13"/>
      <c r="AC21" s="16"/>
      <c r="AD21" s="16"/>
      <c r="AE21" s="13"/>
    </row>
    <row r="22" spans="1:33" x14ac:dyDescent="0.25">
      <c r="A22" s="23"/>
      <c r="B22" s="23"/>
      <c r="C22" s="239"/>
      <c r="D22" s="240"/>
      <c r="F22" s="16">
        <f>E21-F21</f>
        <v>0</v>
      </c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13"/>
      <c r="AB22" s="13"/>
      <c r="AC22" s="16"/>
      <c r="AD22" s="16"/>
      <c r="AE22" s="13"/>
    </row>
    <row r="23" spans="1:33" x14ac:dyDescent="0.25">
      <c r="A23" s="23"/>
      <c r="B23" s="23"/>
      <c r="C23" s="241"/>
      <c r="D23" s="242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C23" s="16"/>
      <c r="AD23" s="16"/>
      <c r="AE23" s="13"/>
    </row>
    <row r="24" spans="1:33" x14ac:dyDescent="0.25">
      <c r="A24" s="23"/>
      <c r="B24" s="23"/>
      <c r="C24" s="241"/>
      <c r="D24" s="242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C24" s="16"/>
      <c r="AD24" s="16"/>
      <c r="AE24" s="13"/>
    </row>
    <row r="25" spans="1:33" ht="15.75" thickBot="1" x14ac:dyDescent="0.3">
      <c r="A25" s="23"/>
      <c r="B25" s="23"/>
      <c r="C25" s="243"/>
      <c r="D25" s="244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C25" s="16"/>
      <c r="AD25" s="16"/>
      <c r="AE25" s="13"/>
    </row>
    <row r="26" spans="1:33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C26" s="16"/>
      <c r="AD26" s="16"/>
      <c r="AE26" s="13"/>
      <c r="AF26" s="31"/>
      <c r="AG26" s="31"/>
    </row>
    <row r="27" spans="1:33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31"/>
      <c r="AB27" s="31"/>
      <c r="AC27" s="31"/>
      <c r="AD27" s="31"/>
      <c r="AE27" s="31"/>
      <c r="AF27" s="31"/>
      <c r="AG27" s="31"/>
    </row>
    <row r="28" spans="1:33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31"/>
      <c r="AB28" s="51" t="s">
        <v>71</v>
      </c>
      <c r="AC28" s="33">
        <f>SUM(AC11:AC27)</f>
        <v>0</v>
      </c>
      <c r="AD28" s="33">
        <f>SUM(AD11:AD27)</f>
        <v>0</v>
      </c>
      <c r="AE28" s="31"/>
      <c r="AF28" s="31"/>
      <c r="AG28" s="31"/>
    </row>
    <row r="29" spans="1:33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31"/>
      <c r="AB29" s="31"/>
      <c r="AC29" s="31"/>
      <c r="AD29" s="31"/>
      <c r="AE29" s="31"/>
      <c r="AF29" s="31"/>
      <c r="AG29" s="31"/>
    </row>
    <row r="30" spans="1:33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31"/>
      <c r="AB30" s="31"/>
      <c r="AC30" s="31"/>
      <c r="AD30" s="31"/>
      <c r="AE30" s="31"/>
      <c r="AF30" s="31"/>
      <c r="AG30" s="31"/>
    </row>
    <row r="31" spans="1:33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31"/>
      <c r="AB31" s="31"/>
      <c r="AC31" s="31"/>
      <c r="AD31" s="31"/>
      <c r="AE31" s="31"/>
      <c r="AF31" s="31"/>
      <c r="AG31" s="31"/>
    </row>
    <row r="32" spans="1:33" x14ac:dyDescent="0.25">
      <c r="A32" s="23"/>
      <c r="B32" s="23"/>
      <c r="AA32" s="31"/>
      <c r="AB32" s="31"/>
      <c r="AC32" s="31"/>
      <c r="AD32" s="31"/>
      <c r="AE32" s="31"/>
      <c r="AF32" s="31"/>
      <c r="AG32" s="31"/>
    </row>
    <row r="33" spans="27:33" x14ac:dyDescent="0.25">
      <c r="AA33" s="36" t="s">
        <v>45</v>
      </c>
      <c r="AB33" s="31"/>
      <c r="AC33" s="31" t="s">
        <v>43</v>
      </c>
      <c r="AD33" s="31"/>
      <c r="AE33" s="31" t="s">
        <v>44</v>
      </c>
      <c r="AF33" s="31"/>
      <c r="AG33" s="31"/>
    </row>
    <row r="34" spans="27:33" x14ac:dyDescent="0.25">
      <c r="AA34" s="31"/>
      <c r="AB34" s="31"/>
      <c r="AC34" s="31"/>
      <c r="AD34" s="31"/>
      <c r="AE34" s="31"/>
      <c r="AF34" s="31"/>
      <c r="AG34" s="31"/>
    </row>
    <row r="35" spans="27:33" x14ac:dyDescent="0.25">
      <c r="AA35" s="31"/>
      <c r="AB35" s="31"/>
      <c r="AC35" s="31"/>
      <c r="AD35" s="31"/>
      <c r="AE35" s="31"/>
      <c r="AF35" s="31"/>
      <c r="AG35" s="31"/>
    </row>
    <row r="36" spans="27:33" x14ac:dyDescent="0.25">
      <c r="AA36" s="31"/>
      <c r="AB36" s="31"/>
      <c r="AC36" s="31"/>
      <c r="AD36" s="31"/>
      <c r="AE36" s="31"/>
      <c r="AF36" s="31"/>
      <c r="AG36" s="31"/>
    </row>
    <row r="37" spans="27:33" x14ac:dyDescent="0.25">
      <c r="AA37" s="31"/>
      <c r="AB37" s="31"/>
      <c r="AC37" s="31"/>
      <c r="AD37" s="31"/>
      <c r="AE37" s="31"/>
      <c r="AF37" s="31"/>
      <c r="AG37" s="31"/>
    </row>
    <row r="38" spans="27:33" x14ac:dyDescent="0.25">
      <c r="AA38" s="31"/>
      <c r="AB38" s="31"/>
      <c r="AC38" s="31"/>
      <c r="AD38" s="31"/>
      <c r="AE38" s="31"/>
      <c r="AF38" s="31"/>
      <c r="AG38" s="31"/>
    </row>
    <row r="39" spans="27:33" x14ac:dyDescent="0.25">
      <c r="AA39" s="31"/>
      <c r="AB39" s="31"/>
      <c r="AC39" s="31"/>
      <c r="AD39" s="31"/>
      <c r="AE39" s="31"/>
      <c r="AF39" s="31"/>
      <c r="AG39" s="31"/>
    </row>
    <row r="40" spans="27:33" x14ac:dyDescent="0.25">
      <c r="AA40" s="31"/>
      <c r="AB40" s="31"/>
      <c r="AC40" s="31"/>
      <c r="AD40" s="31"/>
      <c r="AE40" s="31"/>
      <c r="AF40" s="31"/>
      <c r="AG40" s="31"/>
    </row>
    <row r="41" spans="27:33" x14ac:dyDescent="0.25">
      <c r="AA41" s="31"/>
      <c r="AB41" s="31"/>
      <c r="AC41" s="31"/>
      <c r="AD41" s="31"/>
      <c r="AE41" s="31"/>
      <c r="AF41" s="31"/>
      <c r="AG41" s="31"/>
    </row>
    <row r="42" spans="27:33" x14ac:dyDescent="0.25">
      <c r="AA42" s="31"/>
      <c r="AB42" s="31"/>
      <c r="AC42" s="31"/>
      <c r="AD42" s="31"/>
      <c r="AE42" s="31"/>
      <c r="AF42" s="31"/>
      <c r="AG42" s="31"/>
    </row>
    <row r="43" spans="27:33" x14ac:dyDescent="0.25">
      <c r="AA43" s="31"/>
      <c r="AB43" s="31"/>
      <c r="AC43" s="31"/>
      <c r="AD43" s="31"/>
      <c r="AE43" s="31"/>
      <c r="AF43" s="31"/>
      <c r="AG43" s="31"/>
    </row>
    <row r="44" spans="27:33" x14ac:dyDescent="0.25">
      <c r="AA44" s="31"/>
      <c r="AB44" s="31"/>
      <c r="AC44" s="31"/>
      <c r="AD44" s="31"/>
      <c r="AE44" s="31"/>
      <c r="AF44" s="31"/>
      <c r="AG44" s="31"/>
    </row>
    <row r="45" spans="27:33" x14ac:dyDescent="0.25">
      <c r="AA45" s="31"/>
      <c r="AB45" s="31"/>
      <c r="AC45" s="31"/>
      <c r="AD45" s="31"/>
      <c r="AE45" s="31"/>
      <c r="AF45" s="31"/>
      <c r="AG45" s="31"/>
    </row>
    <row r="46" spans="27:33" x14ac:dyDescent="0.25">
      <c r="AA46" s="31"/>
      <c r="AB46" s="31"/>
      <c r="AC46" s="31"/>
      <c r="AD46" s="31"/>
      <c r="AE46" s="31"/>
      <c r="AF46" s="31"/>
      <c r="AG46" s="31"/>
    </row>
    <row r="47" spans="27:33" x14ac:dyDescent="0.25">
      <c r="AA47" s="31"/>
      <c r="AB47" s="31"/>
      <c r="AC47" s="31"/>
      <c r="AD47" s="31"/>
      <c r="AE47" s="31"/>
      <c r="AF47" s="31"/>
      <c r="AG47" s="31"/>
    </row>
    <row r="48" spans="27:33" x14ac:dyDescent="0.25">
      <c r="AA48" s="31"/>
      <c r="AB48" s="31"/>
      <c r="AC48" s="31"/>
      <c r="AD48" s="31"/>
      <c r="AE48" s="31"/>
      <c r="AF48" s="31"/>
      <c r="AG48" s="31"/>
    </row>
    <row r="49" spans="27:33" x14ac:dyDescent="0.25">
      <c r="AA49" s="31"/>
      <c r="AB49" s="31"/>
      <c r="AC49" s="31"/>
      <c r="AD49" s="31"/>
      <c r="AE49" s="31"/>
      <c r="AF49" s="31"/>
      <c r="AG49" s="31"/>
    </row>
    <row r="50" spans="27:33" x14ac:dyDescent="0.25">
      <c r="AA50" s="31"/>
      <c r="AB50" s="31"/>
      <c r="AC50" s="31"/>
      <c r="AD50" s="31"/>
      <c r="AE50" s="31"/>
      <c r="AF50" s="31"/>
      <c r="AG50" s="31"/>
    </row>
    <row r="51" spans="27:33" x14ac:dyDescent="0.25">
      <c r="AA51" s="31"/>
      <c r="AB51" s="31"/>
      <c r="AC51" s="31"/>
      <c r="AD51" s="31"/>
      <c r="AE51" s="31"/>
      <c r="AF51" s="31"/>
      <c r="AG51" s="31"/>
    </row>
    <row r="52" spans="27:33" x14ac:dyDescent="0.25">
      <c r="AA52" s="31"/>
      <c r="AB52" s="31"/>
      <c r="AC52" s="31"/>
      <c r="AD52" s="31"/>
      <c r="AE52" s="31"/>
      <c r="AF52" s="31"/>
      <c r="AG52" s="31"/>
    </row>
    <row r="53" spans="27:33" x14ac:dyDescent="0.25">
      <c r="AA53" s="31"/>
      <c r="AB53" s="31"/>
      <c r="AC53" s="31"/>
      <c r="AD53" s="31"/>
      <c r="AE53" s="31"/>
      <c r="AF53" s="31"/>
      <c r="AG53" s="31"/>
    </row>
    <row r="54" spans="27:33" x14ac:dyDescent="0.25">
      <c r="AA54" s="31"/>
      <c r="AB54" s="31"/>
      <c r="AC54" s="31"/>
      <c r="AD54" s="31"/>
      <c r="AE54" s="31"/>
      <c r="AF54" s="31"/>
      <c r="AG54" s="31"/>
    </row>
    <row r="55" spans="27:33" x14ac:dyDescent="0.25">
      <c r="AA55" s="31"/>
      <c r="AB55" s="31"/>
      <c r="AC55" s="31"/>
      <c r="AD55" s="31"/>
      <c r="AE55" s="31"/>
      <c r="AF55" s="31"/>
      <c r="AG55" s="31"/>
    </row>
    <row r="56" spans="27:33" x14ac:dyDescent="0.25">
      <c r="AA56" s="31"/>
      <c r="AB56" s="31"/>
      <c r="AC56" s="31"/>
      <c r="AD56" s="31"/>
      <c r="AE56" s="31"/>
      <c r="AF56" s="31"/>
      <c r="AG56" s="31"/>
    </row>
    <row r="57" spans="27:33" x14ac:dyDescent="0.25">
      <c r="AA57" s="31"/>
      <c r="AB57" s="31"/>
      <c r="AC57" s="31"/>
      <c r="AD57" s="31"/>
      <c r="AE57" s="31"/>
      <c r="AF57" s="31"/>
      <c r="AG57" s="31"/>
    </row>
    <row r="58" spans="27:33" x14ac:dyDescent="0.25">
      <c r="AA58" s="31"/>
      <c r="AB58" s="31"/>
      <c r="AC58" s="31"/>
      <c r="AD58" s="31"/>
      <c r="AE58" s="31"/>
      <c r="AF58" s="31"/>
      <c r="AG58" s="31"/>
    </row>
    <row r="59" spans="27:33" x14ac:dyDescent="0.25">
      <c r="AA59" s="31"/>
      <c r="AB59" s="31"/>
      <c r="AC59" s="31"/>
      <c r="AD59" s="31"/>
      <c r="AE59" s="31"/>
      <c r="AF59" s="31"/>
      <c r="AG59" s="31"/>
    </row>
    <row r="60" spans="27:33" x14ac:dyDescent="0.25">
      <c r="AA60" s="31"/>
      <c r="AB60" s="31"/>
      <c r="AC60" s="31"/>
      <c r="AD60" s="31"/>
      <c r="AE60" s="31"/>
      <c r="AF60" s="31"/>
      <c r="AG60" s="31"/>
    </row>
    <row r="61" spans="27:33" x14ac:dyDescent="0.25">
      <c r="AA61" s="31"/>
      <c r="AB61" s="31"/>
      <c r="AC61" s="31"/>
      <c r="AD61" s="31"/>
      <c r="AE61" s="31"/>
      <c r="AF61" s="31"/>
      <c r="AG61" s="31"/>
    </row>
    <row r="62" spans="27:33" x14ac:dyDescent="0.25">
      <c r="AA62" s="31"/>
      <c r="AB62" s="31"/>
      <c r="AC62" s="31"/>
      <c r="AD62" s="31"/>
      <c r="AE62" s="31"/>
      <c r="AF62" s="31"/>
      <c r="AG62" s="31"/>
    </row>
    <row r="63" spans="27:33" x14ac:dyDescent="0.25">
      <c r="AA63" s="31"/>
      <c r="AB63" s="31"/>
      <c r="AC63" s="31"/>
      <c r="AD63" s="31"/>
      <c r="AE63" s="31"/>
      <c r="AF63" s="31"/>
      <c r="AG63" s="31"/>
    </row>
    <row r="64" spans="27:33" x14ac:dyDescent="0.25">
      <c r="AA64" s="31"/>
      <c r="AB64" s="31"/>
      <c r="AC64" s="31"/>
      <c r="AD64" s="31"/>
      <c r="AE64" s="31"/>
      <c r="AF64" s="31"/>
      <c r="AG64" s="31"/>
    </row>
    <row r="65" spans="27:33" x14ac:dyDescent="0.25">
      <c r="AA65" s="31"/>
      <c r="AB65" s="31"/>
      <c r="AC65" s="31"/>
      <c r="AD65" s="31"/>
      <c r="AE65" s="31"/>
      <c r="AF65" s="31"/>
      <c r="AG65" s="31"/>
    </row>
    <row r="66" spans="27:33" x14ac:dyDescent="0.25">
      <c r="AA66" s="31"/>
      <c r="AB66" s="31"/>
      <c r="AC66" s="31"/>
      <c r="AD66" s="31"/>
      <c r="AE66" s="31"/>
      <c r="AF66" s="31"/>
      <c r="AG66" s="31"/>
    </row>
    <row r="67" spans="27:33" x14ac:dyDescent="0.25">
      <c r="AA67" s="31"/>
      <c r="AB67" s="31"/>
      <c r="AC67" s="31"/>
      <c r="AD67" s="31"/>
      <c r="AE67" s="31"/>
      <c r="AF67" s="31"/>
      <c r="AG67" s="31"/>
    </row>
    <row r="68" spans="27:33" x14ac:dyDescent="0.25">
      <c r="AA68" s="31"/>
      <c r="AB68" s="31"/>
      <c r="AC68" s="31"/>
      <c r="AD68" s="31"/>
      <c r="AE68" s="31"/>
      <c r="AF68" s="31"/>
      <c r="AG68" s="31"/>
    </row>
    <row r="69" spans="27:33" x14ac:dyDescent="0.25">
      <c r="AA69" s="31"/>
      <c r="AB69" s="31"/>
      <c r="AC69" s="31"/>
      <c r="AD69" s="31"/>
      <c r="AE69" s="31"/>
      <c r="AF69" s="31"/>
    </row>
    <row r="70" spans="27:33" x14ac:dyDescent="0.25">
      <c r="AA70" s="31"/>
      <c r="AB70" s="31"/>
      <c r="AC70" s="31"/>
      <c r="AD70" s="31"/>
      <c r="AE70" s="31"/>
      <c r="AF70" s="31"/>
    </row>
    <row r="71" spans="27:33" x14ac:dyDescent="0.25">
      <c r="AA71" s="31"/>
      <c r="AB71" s="31"/>
      <c r="AC71" s="31"/>
      <c r="AD71" s="31"/>
      <c r="AE71" s="31"/>
      <c r="AF71" s="31"/>
    </row>
    <row r="72" spans="27:33" x14ac:dyDescent="0.25">
      <c r="AA72" s="31"/>
      <c r="AB72" s="31"/>
      <c r="AC72" s="31"/>
      <c r="AD72" s="31"/>
      <c r="AE72" s="31"/>
      <c r="AF72" s="31"/>
    </row>
    <row r="73" spans="27:33" x14ac:dyDescent="0.25">
      <c r="AA73" s="31"/>
      <c r="AB73" s="31"/>
      <c r="AC73" s="31"/>
      <c r="AD73" s="31"/>
      <c r="AE73" s="31"/>
      <c r="AF73" s="31"/>
    </row>
    <row r="74" spans="27:33" x14ac:dyDescent="0.25">
      <c r="AA74" s="31"/>
      <c r="AB74" s="31"/>
      <c r="AC74" s="31"/>
      <c r="AD74" s="31"/>
      <c r="AE74" s="31"/>
      <c r="AF74" s="31"/>
    </row>
    <row r="75" spans="27:33" x14ac:dyDescent="0.25">
      <c r="AA75" s="31"/>
      <c r="AB75" s="31"/>
      <c r="AC75" s="31"/>
      <c r="AD75" s="31"/>
      <c r="AE75" s="31"/>
      <c r="AF75" s="31"/>
    </row>
    <row r="76" spans="27:33" x14ac:dyDescent="0.25">
      <c r="AA76" s="31"/>
      <c r="AB76" s="31"/>
      <c r="AC76" s="31"/>
      <c r="AD76" s="31"/>
      <c r="AE76" s="31"/>
      <c r="AF76" s="31"/>
    </row>
    <row r="77" spans="27:33" x14ac:dyDescent="0.25">
      <c r="AA77" s="31"/>
      <c r="AB77" s="31"/>
      <c r="AC77" s="31"/>
      <c r="AD77" s="31"/>
      <c r="AE77" s="31"/>
      <c r="AF77" s="31"/>
    </row>
    <row r="78" spans="27:33" x14ac:dyDescent="0.25">
      <c r="AA78" s="31"/>
      <c r="AB78" s="31"/>
      <c r="AC78" s="31"/>
      <c r="AD78" s="31"/>
      <c r="AE78" s="31"/>
      <c r="AF78" s="31"/>
    </row>
    <row r="79" spans="27:33" x14ac:dyDescent="0.25">
      <c r="AA79" s="31"/>
      <c r="AB79" s="31"/>
      <c r="AC79" s="31"/>
      <c r="AD79" s="31"/>
      <c r="AE79" s="31"/>
      <c r="AF79" s="31"/>
    </row>
    <row r="80" spans="27:33" x14ac:dyDescent="0.25">
      <c r="AA80" s="31"/>
      <c r="AB80" s="31"/>
      <c r="AC80" s="31"/>
      <c r="AD80" s="31"/>
      <c r="AE80" s="31"/>
      <c r="AF80" s="31"/>
    </row>
  </sheetData>
  <sheetProtection sheet="1" objects="1" scenarios="1" selectLockedCells="1"/>
  <mergeCells count="7">
    <mergeCell ref="C22:D25"/>
    <mergeCell ref="C1:G1"/>
    <mergeCell ref="AA1:AE1"/>
    <mergeCell ref="AA2:AB2"/>
    <mergeCell ref="AA3:AE3"/>
    <mergeCell ref="C6:G8"/>
    <mergeCell ref="AA6:AE9"/>
  </mergeCells>
  <conditionalFormatting sqref="AA11:AE26">
    <cfRule type="cellIs" dxfId="89" priority="3" operator="equal">
      <formula>0</formula>
    </cfRule>
    <cfRule type="cellIs" dxfId="88" priority="4" operator="lessThan">
      <formula>0</formula>
    </cfRule>
  </conditionalFormatting>
  <dataValidations count="1">
    <dataValidation type="list" allowBlank="1" showInputMessage="1" showErrorMessage="1" sqref="C10:C20" xr:uid="{00000000-0002-0000-0400-000000000000}">
      <formula1>INDIRECT("PLAND[PLAND]")</formula1>
    </dataValidation>
  </dataValidations>
  <pageMargins left="0.71" right="0.52" top="0.75" bottom="0.75" header="0.26" footer="0.3"/>
  <pageSetup paperSize="9" scale="76" orientation="portrait" r:id="rId1"/>
  <headerFooter>
    <oddFooter>&amp;L&amp;P&amp;R&amp;D    &amp;T</oddFooter>
  </headerFooter>
  <drawing r:id="rId2"/>
  <legacyDrawing r:id="rId3"/>
  <controls>
    <mc:AlternateContent xmlns:mc="http://schemas.openxmlformats.org/markup-compatibility/2006">
      <mc:Choice Requires="x14">
        <control shapeId="12296" r:id="rId4" name="CommandButton6">
          <controlPr defaultSize="0" autoLine="0" r:id="rId5">
            <anchor moveWithCells="1">
              <from>
                <xdr:col>7</xdr:col>
                <xdr:colOff>276225</xdr:colOff>
                <xdr:row>16</xdr:row>
                <xdr:rowOff>114300</xdr:rowOff>
              </from>
              <to>
                <xdr:col>8</xdr:col>
                <xdr:colOff>571500</xdr:colOff>
                <xdr:row>18</xdr:row>
                <xdr:rowOff>28575</xdr:rowOff>
              </to>
            </anchor>
          </controlPr>
        </control>
      </mc:Choice>
      <mc:Fallback>
        <control shapeId="12296" r:id="rId4" name="CommandButton6"/>
      </mc:Fallback>
    </mc:AlternateContent>
    <mc:AlternateContent xmlns:mc="http://schemas.openxmlformats.org/markup-compatibility/2006">
      <mc:Choice Requires="x14">
        <control shapeId="12295" r:id="rId6" name="CommandButton5">
          <controlPr defaultSize="0" print="0" autoLine="0" r:id="rId7">
            <anchor moveWithCells="1">
              <from>
                <xdr:col>1</xdr:col>
                <xdr:colOff>1228725</xdr:colOff>
                <xdr:row>7</xdr:row>
                <xdr:rowOff>133350</xdr:rowOff>
              </from>
              <to>
                <xdr:col>3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12295" r:id="rId6" name="CommandButton5"/>
      </mc:Fallback>
    </mc:AlternateContent>
    <mc:AlternateContent xmlns:mc="http://schemas.openxmlformats.org/markup-compatibility/2006">
      <mc:Choice Requires="x14">
        <control shapeId="12292" r:id="rId8" name="CommandButton4">
          <controlPr defaultSize="0" autoLine="0" r:id="rId9">
            <anchor moveWithCells="1">
              <from>
                <xdr:col>1</xdr:col>
                <xdr:colOff>133350</xdr:colOff>
                <xdr:row>9</xdr:row>
                <xdr:rowOff>47625</xdr:rowOff>
              </from>
              <to>
                <xdr:col>1</xdr:col>
                <xdr:colOff>1066800</xdr:colOff>
                <xdr:row>11</xdr:row>
                <xdr:rowOff>19050</xdr:rowOff>
              </to>
            </anchor>
          </controlPr>
        </control>
      </mc:Choice>
      <mc:Fallback>
        <control shapeId="12292" r:id="rId8" name="CommandButton4"/>
      </mc:Fallback>
    </mc:AlternateContent>
    <mc:AlternateContent xmlns:mc="http://schemas.openxmlformats.org/markup-compatibility/2006">
      <mc:Choice Requires="x14">
        <control shapeId="12291" r:id="rId10" name="CommandButton3">
          <controlPr defaultSize="0" autoLine="0" r:id="rId11">
            <anchor moveWithCells="1">
              <from>
                <xdr:col>7</xdr:col>
                <xdr:colOff>266700</xdr:colOff>
                <xdr:row>14</xdr:row>
                <xdr:rowOff>0</xdr:rowOff>
              </from>
              <to>
                <xdr:col>8</xdr:col>
                <xdr:colOff>581025</xdr:colOff>
                <xdr:row>15</xdr:row>
                <xdr:rowOff>123825</xdr:rowOff>
              </to>
            </anchor>
          </controlPr>
        </control>
      </mc:Choice>
      <mc:Fallback>
        <control shapeId="12291" r:id="rId10" name="CommandButton3"/>
      </mc:Fallback>
    </mc:AlternateContent>
    <mc:AlternateContent xmlns:mc="http://schemas.openxmlformats.org/markup-compatibility/2006">
      <mc:Choice Requires="x14">
        <control shapeId="12290" r:id="rId12" name="CommandButton2">
          <controlPr defaultSize="0" autoLine="0" r:id="rId13">
            <anchor moveWithCells="1">
              <from>
                <xdr:col>7</xdr:col>
                <xdr:colOff>257175</xdr:colOff>
                <xdr:row>11</xdr:row>
                <xdr:rowOff>85725</xdr:rowOff>
              </from>
              <to>
                <xdr:col>8</xdr:col>
                <xdr:colOff>571500</xdr:colOff>
                <xdr:row>13</xdr:row>
                <xdr:rowOff>19050</xdr:rowOff>
              </to>
            </anchor>
          </controlPr>
        </control>
      </mc:Choice>
      <mc:Fallback>
        <control shapeId="12290" r:id="rId12" name="CommandButton2"/>
      </mc:Fallback>
    </mc:AlternateContent>
    <mc:AlternateContent xmlns:mc="http://schemas.openxmlformats.org/markup-compatibility/2006">
      <mc:Choice Requires="x14">
        <control shapeId="12289" r:id="rId14" name="CommandButton1">
          <controlPr defaultSize="0" autoLine="0" r:id="rId15">
            <anchor moveWithCells="1">
              <from>
                <xdr:col>7</xdr:col>
                <xdr:colOff>257175</xdr:colOff>
                <xdr:row>9</xdr:row>
                <xdr:rowOff>38100</xdr:rowOff>
              </from>
              <to>
                <xdr:col>8</xdr:col>
                <xdr:colOff>571500</xdr:colOff>
                <xdr:row>10</xdr:row>
                <xdr:rowOff>152400</xdr:rowOff>
              </to>
            </anchor>
          </controlPr>
        </control>
      </mc:Choice>
      <mc:Fallback>
        <control shapeId="12289" r:id="rId14" name="CommandButton1"/>
      </mc:Fallback>
    </mc:AlternateContent>
    <mc:AlternateContent xmlns:mc="http://schemas.openxmlformats.org/markup-compatibility/2006">
      <mc:Choice Requires="x14">
        <control shapeId="12297" r:id="rId16" name="CommandButton7">
          <controlPr defaultSize="0" autoLine="0" r:id="rId17">
            <anchor moveWithCells="1">
              <from>
                <xdr:col>8</xdr:col>
                <xdr:colOff>704850</xdr:colOff>
                <xdr:row>11</xdr:row>
                <xdr:rowOff>85725</xdr:rowOff>
              </from>
              <to>
                <xdr:col>10</xdr:col>
                <xdr:colOff>38100</xdr:colOff>
                <xdr:row>13</xdr:row>
                <xdr:rowOff>9525</xdr:rowOff>
              </to>
            </anchor>
          </controlPr>
        </control>
      </mc:Choice>
      <mc:Fallback>
        <control shapeId="12297" r:id="rId16" name="CommandButton7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6797C568-DAE5-43AE-906D-4C819D0ABB8A}">
            <xm:f>NOT(ISERROR(SEARCH($G$21,G21)))</xm:f>
            <xm:f>$G$21</xm:f>
            <x14:dxf>
              <fill>
                <patternFill>
                  <bgColor rgb="FFFFFF00"/>
                </patternFill>
              </fill>
            </x14:dxf>
          </x14:cfRule>
          <xm:sqref>G21</xm:sqref>
        </x14:conditionalFormatting>
        <x14:conditionalFormatting xmlns:xm="http://schemas.microsoft.com/office/excel/2006/main">
          <x14:cfRule type="containsText" priority="1" operator="containsText" id="{671DE88C-EB12-4581-9B31-B5BE26BED1C5}">
            <xm:f>NOT(ISERROR(SEARCH($AA$2,AA2)))</xm:f>
            <xm:f>$AA$2</xm:f>
            <x14:dxf>
              <fill>
                <patternFill>
                  <bgColor rgb="FFFFFF00"/>
                </patternFill>
              </fill>
            </x14:dxf>
          </x14:cfRule>
          <xm:sqref>AA2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0"/>
  <dimension ref="A1:BR80"/>
  <sheetViews>
    <sheetView showGridLines="0" showRowColHeaders="0" zoomScaleNormal="100" workbookViewId="0">
      <selection activeCell="D3" sqref="D3"/>
    </sheetView>
  </sheetViews>
  <sheetFormatPr baseColWidth="10" defaultRowHeight="15" x14ac:dyDescent="0.25"/>
  <cols>
    <col min="2" max="2" width="19.140625" customWidth="1"/>
    <col min="3" max="3" width="15.42578125" customWidth="1"/>
    <col min="4" max="4" width="25.42578125" customWidth="1"/>
    <col min="5" max="6" width="15.7109375" customWidth="1"/>
    <col min="7" max="7" width="34.7109375" customWidth="1"/>
    <col min="26" max="26" width="3.5703125" customWidth="1"/>
    <col min="27" max="27" width="16" customWidth="1"/>
    <col min="28" max="28" width="29" customWidth="1"/>
    <col min="29" max="29" width="16.5703125" customWidth="1"/>
    <col min="30" max="30" width="18.85546875" customWidth="1"/>
    <col min="31" max="31" width="31.42578125" customWidth="1"/>
    <col min="56" max="56" width="11.85546875" bestFit="1" customWidth="1"/>
  </cols>
  <sheetData>
    <row r="1" spans="1:70" ht="17.25" x14ac:dyDescent="0.3">
      <c r="A1" s="23"/>
      <c r="B1" s="23"/>
      <c r="C1" s="245" t="s">
        <v>50</v>
      </c>
      <c r="D1" s="245"/>
      <c r="E1" s="245"/>
      <c r="F1" s="245"/>
      <c r="G1" s="245"/>
      <c r="H1" s="164">
        <v>0</v>
      </c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65" t="str">
        <f>G21</f>
        <v/>
      </c>
      <c r="AB1" s="265"/>
      <c r="AC1" s="265"/>
      <c r="AD1" s="265"/>
      <c r="AE1" s="56"/>
      <c r="AU1" t="s">
        <v>234</v>
      </c>
      <c r="AV1" t="s">
        <v>227</v>
      </c>
      <c r="AW1" t="s">
        <v>232</v>
      </c>
      <c r="AX1" t="s">
        <v>228</v>
      </c>
      <c r="AY1" t="s">
        <v>263</v>
      </c>
      <c r="AZ1" t="s">
        <v>235</v>
      </c>
      <c r="BA1" t="s">
        <v>229</v>
      </c>
      <c r="BB1" t="s">
        <v>159</v>
      </c>
      <c r="BC1" t="s">
        <v>4</v>
      </c>
      <c r="BD1" t="s">
        <v>5</v>
      </c>
      <c r="BE1" t="s">
        <v>233</v>
      </c>
      <c r="BF1" t="s">
        <v>236</v>
      </c>
      <c r="BG1" t="s">
        <v>237</v>
      </c>
      <c r="BR1" t="s">
        <v>236</v>
      </c>
    </row>
    <row r="2" spans="1:70" x14ac:dyDescent="0.25">
      <c r="A2" s="23"/>
      <c r="B2" s="23"/>
      <c r="C2" s="5" t="s">
        <v>51</v>
      </c>
      <c r="D2" s="11" t="str">
        <f>MAX(TDIARIO[EGR Nº])+1 &amp;"         CK Nº "&amp; MAX(CONTROLBANCO[Nº CHEQUE])+1</f>
        <v>1         CK Nº 1</v>
      </c>
      <c r="H2" s="116"/>
      <c r="I2" s="116"/>
      <c r="J2" s="116"/>
      <c r="K2" s="116"/>
      <c r="L2" s="116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65"/>
      <c r="AB2" s="265"/>
      <c r="AC2" s="265"/>
      <c r="AD2" s="265"/>
      <c r="AU2" s="8">
        <f>F3</f>
        <v>43106</v>
      </c>
      <c r="AV2">
        <f>D4</f>
        <v>0</v>
      </c>
      <c r="AW2">
        <v>0</v>
      </c>
      <c r="AX2" s="113">
        <f>F5</f>
        <v>0</v>
      </c>
      <c r="AY2" s="113" t="str">
        <f>IF(F5&lt;&gt;"",VLOOKUP(F5,CUENTASB[],4,0),"")</f>
        <v/>
      </c>
      <c r="AZ2">
        <f>D3</f>
        <v>0</v>
      </c>
      <c r="BA2">
        <f>F4</f>
        <v>0</v>
      </c>
      <c r="BB2">
        <f>C6</f>
        <v>0</v>
      </c>
      <c r="BC2" s="13">
        <v>0</v>
      </c>
      <c r="BD2" s="13">
        <f>SUMIF(LIMCOD,AY2,HABERFE)</f>
        <v>0</v>
      </c>
      <c r="BE2" t="s">
        <v>264</v>
      </c>
      <c r="BF2" t="str">
        <f>IF(MONTH(F3)&lt;&gt;"",VLOOKUP(MONTH(F3),MESES[],2,0),"")</f>
        <v>ENERO</v>
      </c>
      <c r="BG2" t="s">
        <v>238</v>
      </c>
    </row>
    <row r="3" spans="1:70" ht="17.25" x14ac:dyDescent="0.3">
      <c r="A3" s="23"/>
      <c r="B3" s="23"/>
      <c r="C3" s="5" t="s">
        <v>52</v>
      </c>
      <c r="D3" s="40"/>
      <c r="E3" s="5" t="s">
        <v>6</v>
      </c>
      <c r="F3" s="48">
        <v>43106</v>
      </c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65"/>
      <c r="AB3" s="265"/>
      <c r="AC3" s="265"/>
      <c r="AD3" s="265"/>
      <c r="AE3" s="57" t="str">
        <f>C1</f>
        <v>COMPROBANTE DE EGRESO</v>
      </c>
      <c r="AF3" s="41"/>
      <c r="AG3" s="41"/>
      <c r="AH3" s="41"/>
      <c r="AI3" s="41"/>
    </row>
    <row r="4" spans="1:70" ht="21" x14ac:dyDescent="0.35">
      <c r="A4" s="23"/>
      <c r="B4" s="23"/>
      <c r="C4" s="5" t="s">
        <v>55</v>
      </c>
      <c r="D4" s="40"/>
      <c r="E4" s="1" t="s">
        <v>57</v>
      </c>
      <c r="F4" s="268"/>
      <c r="G4" s="269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65"/>
      <c r="AB4" s="265"/>
      <c r="AC4" s="265"/>
      <c r="AD4" s="265"/>
      <c r="AE4" s="35"/>
    </row>
    <row r="5" spans="1:70" ht="15.75" thickBot="1" x14ac:dyDescent="0.3">
      <c r="A5" s="23"/>
      <c r="B5" s="23"/>
      <c r="C5" s="1" t="s">
        <v>32</v>
      </c>
      <c r="E5" s="1" t="s">
        <v>58</v>
      </c>
      <c r="F5" s="270"/>
      <c r="G5" s="271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65"/>
      <c r="AB5" s="265"/>
      <c r="AC5" s="265"/>
      <c r="AD5" s="265"/>
    </row>
    <row r="6" spans="1:70" x14ac:dyDescent="0.25">
      <c r="A6" s="23"/>
      <c r="B6" s="23"/>
      <c r="C6" s="247"/>
      <c r="D6" s="248"/>
      <c r="E6" s="248"/>
      <c r="F6" s="251"/>
      <c r="G6" s="252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65"/>
      <c r="AB6" s="265"/>
      <c r="AC6" s="265"/>
      <c r="AD6" s="265"/>
    </row>
    <row r="7" spans="1:70" x14ac:dyDescent="0.25">
      <c r="A7" s="23"/>
      <c r="B7" s="23"/>
      <c r="C7" s="250"/>
      <c r="D7" s="251"/>
      <c r="E7" s="251"/>
      <c r="F7" s="251"/>
      <c r="G7" s="252"/>
      <c r="H7" s="23"/>
      <c r="I7" s="23"/>
      <c r="J7" s="23"/>
      <c r="K7" s="23" t="str">
        <f>IF(C14&lt;&gt;"",VLOOKUP(C14,PLAND[],2,0),"")</f>
        <v/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65"/>
      <c r="AB7" s="265"/>
      <c r="AC7" s="265"/>
      <c r="AD7" s="265"/>
    </row>
    <row r="8" spans="1:70" ht="15.75" thickBot="1" x14ac:dyDescent="0.3">
      <c r="A8" s="23"/>
      <c r="B8" s="23"/>
      <c r="C8" s="253"/>
      <c r="D8" s="254"/>
      <c r="E8" s="254"/>
      <c r="F8" s="254"/>
      <c r="G8" s="255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65"/>
      <c r="AB8" s="265"/>
      <c r="AC8" s="265"/>
      <c r="AD8" s="265"/>
    </row>
    <row r="9" spans="1:70" s="21" customFormat="1" ht="21" x14ac:dyDescent="0.35">
      <c r="A9" s="24"/>
      <c r="B9" s="24"/>
      <c r="C9" s="22" t="s">
        <v>1</v>
      </c>
      <c r="D9" s="22" t="s">
        <v>2</v>
      </c>
      <c r="E9" s="22" t="s">
        <v>22</v>
      </c>
      <c r="F9" s="22" t="s">
        <v>5</v>
      </c>
      <c r="G9" s="38" t="s">
        <v>31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D9" s="34" t="s">
        <v>59</v>
      </c>
      <c r="AE9" s="35">
        <f>D3</f>
        <v>0</v>
      </c>
      <c r="AY9" s="172"/>
    </row>
    <row r="10" spans="1:70" x14ac:dyDescent="0.25">
      <c r="A10" s="23"/>
      <c r="B10" s="23"/>
      <c r="C10" s="175"/>
      <c r="D10" s="184"/>
      <c r="E10" s="28"/>
      <c r="F10" s="37"/>
      <c r="G10" s="29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1" t="s">
        <v>32</v>
      </c>
      <c r="AD10" s="43" t="s">
        <v>6</v>
      </c>
      <c r="AE10" s="44">
        <f>F3</f>
        <v>43106</v>
      </c>
    </row>
    <row r="11" spans="1:70" x14ac:dyDescent="0.25">
      <c r="A11" s="23"/>
      <c r="B11" s="23"/>
      <c r="C11" s="176"/>
      <c r="D11" s="184"/>
      <c r="E11" s="28"/>
      <c r="F11" s="37"/>
      <c r="G11" s="29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56">
        <f>C6</f>
        <v>0</v>
      </c>
      <c r="AB11" s="257"/>
      <c r="AC11" s="258"/>
      <c r="AD11" s="46" t="s">
        <v>53</v>
      </c>
      <c r="AE11" s="45">
        <f>F4</f>
        <v>0</v>
      </c>
    </row>
    <row r="12" spans="1:70" x14ac:dyDescent="0.25">
      <c r="A12" s="23"/>
      <c r="B12" s="23"/>
      <c r="C12" s="176"/>
      <c r="D12" s="184"/>
      <c r="E12" s="28"/>
      <c r="F12" s="37"/>
      <c r="G12" s="30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59"/>
      <c r="AB12" s="260"/>
      <c r="AC12" s="261"/>
      <c r="AD12" s="46" t="s">
        <v>54</v>
      </c>
      <c r="AE12" s="55">
        <f>F5</f>
        <v>0</v>
      </c>
    </row>
    <row r="13" spans="1:70" x14ac:dyDescent="0.25">
      <c r="A13" s="23"/>
      <c r="B13" s="23"/>
      <c r="C13" s="176"/>
      <c r="D13" s="184"/>
      <c r="E13" s="28"/>
      <c r="F13" s="37"/>
      <c r="G13" s="30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59"/>
      <c r="AB13" s="260"/>
      <c r="AC13" s="261"/>
      <c r="AD13" s="46" t="s">
        <v>55</v>
      </c>
      <c r="AE13" s="55">
        <f>D4</f>
        <v>0</v>
      </c>
    </row>
    <row r="14" spans="1:70" x14ac:dyDescent="0.25">
      <c r="A14" s="23"/>
      <c r="B14" s="23"/>
      <c r="C14" s="176"/>
      <c r="D14" s="184"/>
      <c r="E14" s="28"/>
      <c r="F14" s="37"/>
      <c r="G14" s="30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62"/>
      <c r="AB14" s="263"/>
      <c r="AC14" s="264"/>
      <c r="AD14" s="266"/>
      <c r="AE14" s="267"/>
    </row>
    <row r="15" spans="1:70" ht="15.75" thickBot="1" x14ac:dyDescent="0.3">
      <c r="A15" s="23"/>
      <c r="B15" s="23"/>
      <c r="C15" s="176"/>
      <c r="D15" s="184"/>
      <c r="E15" s="28"/>
      <c r="F15" s="37"/>
      <c r="G15" s="30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42" t="s">
        <v>1</v>
      </c>
      <c r="AB15" s="42" t="s">
        <v>2</v>
      </c>
      <c r="AC15" s="42" t="s">
        <v>22</v>
      </c>
      <c r="AD15" s="42" t="s">
        <v>5</v>
      </c>
      <c r="AE15" s="42" t="s">
        <v>42</v>
      </c>
    </row>
    <row r="16" spans="1:70" ht="15.75" thickTop="1" x14ac:dyDescent="0.25">
      <c r="A16" s="23"/>
      <c r="B16" s="23"/>
      <c r="C16" s="176"/>
      <c r="D16" s="184"/>
      <c r="E16" s="28"/>
      <c r="F16" s="37"/>
      <c r="G16" s="30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C16" s="16"/>
      <c r="AD16" s="16"/>
      <c r="AE16" s="13"/>
    </row>
    <row r="17" spans="1:33" x14ac:dyDescent="0.25">
      <c r="A17" s="23"/>
      <c r="B17" s="23"/>
      <c r="C17" s="176"/>
      <c r="D17" s="184"/>
      <c r="E17" s="28"/>
      <c r="F17" s="37"/>
      <c r="G17" s="30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C17" s="16"/>
      <c r="AD17" s="16"/>
      <c r="AE17" s="13"/>
    </row>
    <row r="18" spans="1:33" x14ac:dyDescent="0.25">
      <c r="A18" s="23"/>
      <c r="B18" s="23"/>
      <c r="C18" s="176"/>
      <c r="D18" s="184"/>
      <c r="E18" s="28"/>
      <c r="F18" s="37"/>
      <c r="G18" s="30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C18" s="16"/>
      <c r="AD18" s="16"/>
      <c r="AE18" s="13"/>
    </row>
    <row r="19" spans="1:33" x14ac:dyDescent="0.25">
      <c r="A19" s="23"/>
      <c r="B19" s="23"/>
      <c r="C19" s="176"/>
      <c r="D19" s="184"/>
      <c r="E19" s="28"/>
      <c r="F19" s="37"/>
      <c r="G19" s="30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C19" s="16"/>
      <c r="AD19" s="16"/>
      <c r="AE19" s="13"/>
    </row>
    <row r="20" spans="1:33" x14ac:dyDescent="0.25">
      <c r="A20" s="23"/>
      <c r="B20" s="23"/>
      <c r="C20" s="177"/>
      <c r="D20" s="185"/>
      <c r="E20" s="19"/>
      <c r="F20" s="39"/>
      <c r="G20" s="17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C20" s="16"/>
      <c r="AD20" s="16"/>
      <c r="AE20" s="13"/>
    </row>
    <row r="21" spans="1:33" ht="15.75" thickBot="1" x14ac:dyDescent="0.3">
      <c r="A21" s="23"/>
      <c r="B21" s="23"/>
      <c r="C21" t="s">
        <v>34</v>
      </c>
      <c r="D21" s="5" t="s">
        <v>35</v>
      </c>
      <c r="E21" s="13">
        <f>SUM(E10:E20)</f>
        <v>0</v>
      </c>
      <c r="F21" s="13">
        <f>SUM(F10:F20)</f>
        <v>0</v>
      </c>
      <c r="G21" s="15" t="str">
        <f>IF(F22&lt;&gt;0,"OJO ASIENTO NO CUADRA","")</f>
        <v/>
      </c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13"/>
      <c r="AB21" s="13"/>
      <c r="AC21" s="16"/>
      <c r="AD21" s="16"/>
      <c r="AE21" s="13"/>
    </row>
    <row r="22" spans="1:33" x14ac:dyDescent="0.25">
      <c r="A22" s="23"/>
      <c r="B22" s="23"/>
      <c r="C22" s="239"/>
      <c r="D22" s="240"/>
      <c r="F22" s="16">
        <f>E21-F21</f>
        <v>0</v>
      </c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13"/>
      <c r="AB22" s="13"/>
      <c r="AC22" s="16"/>
      <c r="AD22" s="16"/>
      <c r="AE22" s="13"/>
    </row>
    <row r="23" spans="1:33" x14ac:dyDescent="0.25">
      <c r="A23" s="23"/>
      <c r="B23" s="23"/>
      <c r="C23" s="241"/>
      <c r="D23" s="242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C23" s="16"/>
      <c r="AD23" s="16"/>
      <c r="AE23" s="13"/>
    </row>
    <row r="24" spans="1:33" x14ac:dyDescent="0.25">
      <c r="A24" s="23"/>
      <c r="B24" s="23"/>
      <c r="C24" s="241"/>
      <c r="D24" s="242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C24" s="16"/>
      <c r="AD24" s="16"/>
      <c r="AE24" s="13"/>
    </row>
    <row r="25" spans="1:33" ht="15.75" thickBot="1" x14ac:dyDescent="0.3">
      <c r="A25" s="23"/>
      <c r="B25" s="23"/>
      <c r="C25" s="243"/>
      <c r="D25" s="244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C25" s="16"/>
      <c r="AD25" s="16"/>
      <c r="AE25" s="13"/>
    </row>
    <row r="26" spans="1:33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C26" s="16"/>
      <c r="AD26" s="16"/>
      <c r="AE26" s="13"/>
      <c r="AF26" s="31"/>
      <c r="AG26" s="31"/>
    </row>
    <row r="27" spans="1:33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31"/>
      <c r="AB27" s="31"/>
      <c r="AC27" s="31"/>
      <c r="AD27" s="31"/>
      <c r="AE27" s="31"/>
      <c r="AF27" s="31"/>
      <c r="AG27" s="31"/>
    </row>
    <row r="28" spans="1:33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31"/>
      <c r="AB28" s="47" t="s">
        <v>56</v>
      </c>
      <c r="AC28" s="33">
        <f>SUM(AC16:AC27)</f>
        <v>0</v>
      </c>
      <c r="AD28" s="33">
        <f>SUM(AD16:AD27)</f>
        <v>0</v>
      </c>
      <c r="AE28" s="31"/>
      <c r="AF28" s="31"/>
      <c r="AG28" s="31"/>
    </row>
    <row r="29" spans="1:33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B29" s="31"/>
      <c r="AC29" s="31"/>
      <c r="AD29" s="31"/>
      <c r="AE29" s="31"/>
      <c r="AF29" s="31"/>
      <c r="AG29" s="31"/>
    </row>
    <row r="30" spans="1:33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31"/>
      <c r="AB30" s="31"/>
      <c r="AC30" s="31"/>
      <c r="AD30" s="31"/>
      <c r="AE30" s="31"/>
      <c r="AF30" s="31"/>
      <c r="AG30" s="31"/>
    </row>
    <row r="31" spans="1:33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31"/>
      <c r="AB31" s="31"/>
      <c r="AC31" s="31"/>
      <c r="AD31" s="31"/>
      <c r="AE31" s="31"/>
      <c r="AF31" s="31"/>
      <c r="AG31" s="31"/>
    </row>
    <row r="32" spans="1:33" x14ac:dyDescent="0.25">
      <c r="A32" s="23"/>
      <c r="B32" s="23"/>
      <c r="AA32" s="31"/>
      <c r="AB32" s="31"/>
      <c r="AC32" s="31"/>
      <c r="AD32" s="31"/>
      <c r="AE32" s="31"/>
      <c r="AF32" s="31"/>
      <c r="AG32" s="31"/>
    </row>
    <row r="33" spans="27:33" x14ac:dyDescent="0.25">
      <c r="AA33" s="36" t="s">
        <v>45</v>
      </c>
      <c r="AB33" s="31"/>
      <c r="AC33" s="31" t="s">
        <v>43</v>
      </c>
      <c r="AD33" s="31"/>
      <c r="AE33" s="31" t="s">
        <v>44</v>
      </c>
      <c r="AF33" s="31"/>
      <c r="AG33" s="31"/>
    </row>
    <row r="34" spans="27:33" x14ac:dyDescent="0.25">
      <c r="AA34" s="31"/>
      <c r="AB34" s="31"/>
      <c r="AC34" s="31"/>
      <c r="AD34" s="31"/>
      <c r="AE34" s="31"/>
      <c r="AF34" s="31"/>
      <c r="AG34" s="31"/>
    </row>
    <row r="35" spans="27:33" x14ac:dyDescent="0.25">
      <c r="AA35" s="31"/>
      <c r="AB35" s="31"/>
      <c r="AC35" s="31"/>
      <c r="AD35" s="31"/>
      <c r="AE35" s="31"/>
      <c r="AF35" s="31"/>
      <c r="AG35" s="31"/>
    </row>
    <row r="36" spans="27:33" x14ac:dyDescent="0.25">
      <c r="AA36" s="31"/>
      <c r="AB36" s="31"/>
      <c r="AC36" s="31"/>
      <c r="AD36" s="31"/>
      <c r="AE36" s="31"/>
      <c r="AF36" s="31"/>
      <c r="AG36" s="31"/>
    </row>
    <row r="37" spans="27:33" x14ac:dyDescent="0.25">
      <c r="AA37" s="31"/>
      <c r="AB37" s="31"/>
      <c r="AC37" s="31"/>
      <c r="AD37" s="31"/>
      <c r="AE37" s="31"/>
      <c r="AF37" s="31"/>
      <c r="AG37" s="31"/>
    </row>
    <row r="38" spans="27:33" x14ac:dyDescent="0.25">
      <c r="AA38" s="31"/>
      <c r="AB38" s="31"/>
      <c r="AC38" s="31"/>
      <c r="AD38" s="31"/>
      <c r="AE38" s="31"/>
      <c r="AF38" s="31"/>
      <c r="AG38" s="31"/>
    </row>
    <row r="39" spans="27:33" x14ac:dyDescent="0.25">
      <c r="AA39" s="31"/>
      <c r="AB39" s="31"/>
      <c r="AC39" s="31"/>
      <c r="AD39" s="31"/>
      <c r="AE39" s="31"/>
      <c r="AF39" s="31"/>
      <c r="AG39" s="31"/>
    </row>
    <row r="40" spans="27:33" x14ac:dyDescent="0.25">
      <c r="AA40" s="31"/>
      <c r="AB40" s="31"/>
      <c r="AC40" s="31"/>
      <c r="AD40" s="31"/>
      <c r="AE40" s="31"/>
      <c r="AF40" s="31"/>
      <c r="AG40" s="31"/>
    </row>
    <row r="41" spans="27:33" x14ac:dyDescent="0.25">
      <c r="AA41" s="31"/>
      <c r="AB41" s="31"/>
      <c r="AC41" s="31"/>
      <c r="AD41" s="31"/>
      <c r="AE41" s="31"/>
      <c r="AF41" s="31"/>
      <c r="AG41" s="31"/>
    </row>
    <row r="42" spans="27:33" x14ac:dyDescent="0.25">
      <c r="AA42" s="31"/>
      <c r="AB42" s="31"/>
      <c r="AC42" s="31"/>
      <c r="AD42" s="31"/>
      <c r="AE42" s="31"/>
      <c r="AF42" s="31"/>
      <c r="AG42" s="31"/>
    </row>
    <row r="43" spans="27:33" x14ac:dyDescent="0.25">
      <c r="AA43" s="31"/>
      <c r="AB43" s="31"/>
      <c r="AC43" s="31"/>
      <c r="AD43" s="31"/>
      <c r="AE43" s="31"/>
      <c r="AF43" s="31"/>
      <c r="AG43" s="31"/>
    </row>
    <row r="44" spans="27:33" x14ac:dyDescent="0.25">
      <c r="AA44" s="31"/>
      <c r="AB44" s="31"/>
      <c r="AC44" s="31"/>
      <c r="AD44" s="31"/>
      <c r="AE44" s="31"/>
      <c r="AF44" s="31"/>
      <c r="AG44" s="31"/>
    </row>
    <row r="45" spans="27:33" x14ac:dyDescent="0.25">
      <c r="AA45" s="31"/>
      <c r="AB45" s="31"/>
      <c r="AC45" s="31"/>
      <c r="AD45" s="31"/>
      <c r="AE45" s="31"/>
      <c r="AF45" s="31"/>
      <c r="AG45" s="31"/>
    </row>
    <row r="46" spans="27:33" x14ac:dyDescent="0.25">
      <c r="AA46" s="31"/>
      <c r="AB46" s="31"/>
      <c r="AC46" s="31"/>
      <c r="AD46" s="31"/>
      <c r="AE46" s="31"/>
      <c r="AF46" s="31"/>
      <c r="AG46" s="31"/>
    </row>
    <row r="47" spans="27:33" x14ac:dyDescent="0.25">
      <c r="AA47" s="31"/>
      <c r="AB47" s="31"/>
      <c r="AC47" s="31"/>
      <c r="AD47" s="31"/>
      <c r="AE47" s="31"/>
      <c r="AF47" s="31"/>
      <c r="AG47" s="31"/>
    </row>
    <row r="48" spans="27:33" x14ac:dyDescent="0.25">
      <c r="AA48" s="31"/>
      <c r="AB48" s="31"/>
      <c r="AC48" s="31"/>
      <c r="AD48" s="31"/>
      <c r="AE48" s="31"/>
      <c r="AF48" s="31"/>
      <c r="AG48" s="31"/>
    </row>
    <row r="49" spans="27:33" x14ac:dyDescent="0.25">
      <c r="AA49" s="31"/>
      <c r="AB49" s="31"/>
      <c r="AC49" s="31"/>
      <c r="AD49" s="31"/>
      <c r="AE49" s="31"/>
      <c r="AF49" s="31"/>
      <c r="AG49" s="31"/>
    </row>
    <row r="50" spans="27:33" x14ac:dyDescent="0.25">
      <c r="AA50" s="31"/>
      <c r="AB50" s="31"/>
      <c r="AC50" s="31"/>
      <c r="AD50" s="31"/>
      <c r="AE50" s="31"/>
      <c r="AF50" s="31"/>
      <c r="AG50" s="31"/>
    </row>
    <row r="51" spans="27:33" x14ac:dyDescent="0.25">
      <c r="AA51" s="31"/>
      <c r="AB51" s="31"/>
      <c r="AC51" s="31"/>
      <c r="AD51" s="31"/>
      <c r="AE51" s="31"/>
      <c r="AF51" s="31"/>
      <c r="AG51" s="31"/>
    </row>
    <row r="52" spans="27:33" x14ac:dyDescent="0.25">
      <c r="AA52" s="31"/>
      <c r="AB52" s="31"/>
      <c r="AC52" s="31"/>
      <c r="AD52" s="31"/>
      <c r="AE52" s="31"/>
      <c r="AF52" s="31"/>
      <c r="AG52" s="31"/>
    </row>
    <row r="53" spans="27:33" x14ac:dyDescent="0.25">
      <c r="AA53" s="31"/>
      <c r="AB53" s="31"/>
      <c r="AC53" s="31"/>
      <c r="AD53" s="31"/>
      <c r="AE53" s="31"/>
      <c r="AF53" s="31"/>
      <c r="AG53" s="31"/>
    </row>
    <row r="54" spans="27:33" x14ac:dyDescent="0.25">
      <c r="AA54" s="31"/>
      <c r="AB54" s="31"/>
      <c r="AC54" s="31"/>
      <c r="AD54" s="31"/>
      <c r="AE54" s="31"/>
      <c r="AF54" s="31"/>
      <c r="AG54" s="31"/>
    </row>
    <row r="55" spans="27:33" x14ac:dyDescent="0.25">
      <c r="AA55" s="31"/>
      <c r="AB55" s="31"/>
      <c r="AC55" s="31"/>
      <c r="AD55" s="31"/>
      <c r="AE55" s="31"/>
      <c r="AF55" s="31"/>
      <c r="AG55" s="31"/>
    </row>
    <row r="56" spans="27:33" x14ac:dyDescent="0.25">
      <c r="AA56" s="31"/>
      <c r="AB56" s="31"/>
      <c r="AC56" s="31"/>
      <c r="AD56" s="31"/>
      <c r="AE56" s="31"/>
      <c r="AF56" s="31"/>
      <c r="AG56" s="31"/>
    </row>
    <row r="57" spans="27:33" x14ac:dyDescent="0.25">
      <c r="AA57" s="31"/>
      <c r="AB57" s="31"/>
      <c r="AC57" s="31"/>
      <c r="AD57" s="31"/>
      <c r="AE57" s="31"/>
      <c r="AF57" s="31"/>
      <c r="AG57" s="31"/>
    </row>
    <row r="58" spans="27:33" x14ac:dyDescent="0.25">
      <c r="AA58" s="31"/>
      <c r="AB58" s="31"/>
      <c r="AC58" s="31"/>
      <c r="AD58" s="31"/>
      <c r="AE58" s="31"/>
      <c r="AF58" s="31"/>
      <c r="AG58" s="31"/>
    </row>
    <row r="59" spans="27:33" x14ac:dyDescent="0.25">
      <c r="AA59" s="31"/>
      <c r="AB59" s="31"/>
      <c r="AC59" s="31"/>
      <c r="AD59" s="31"/>
      <c r="AE59" s="31"/>
      <c r="AF59" s="31"/>
      <c r="AG59" s="31"/>
    </row>
    <row r="60" spans="27:33" x14ac:dyDescent="0.25">
      <c r="AA60" s="31"/>
      <c r="AB60" s="31"/>
      <c r="AC60" s="31"/>
      <c r="AD60" s="31"/>
      <c r="AE60" s="31"/>
      <c r="AF60" s="31"/>
      <c r="AG60" s="31"/>
    </row>
    <row r="61" spans="27:33" x14ac:dyDescent="0.25">
      <c r="AA61" s="31"/>
      <c r="AB61" s="31"/>
      <c r="AC61" s="31"/>
      <c r="AD61" s="31"/>
      <c r="AE61" s="31"/>
      <c r="AF61" s="31"/>
      <c r="AG61" s="31"/>
    </row>
    <row r="62" spans="27:33" x14ac:dyDescent="0.25">
      <c r="AA62" s="31"/>
      <c r="AB62" s="31"/>
      <c r="AC62" s="31"/>
      <c r="AD62" s="31"/>
      <c r="AE62" s="31"/>
      <c r="AF62" s="31"/>
      <c r="AG62" s="31"/>
    </row>
    <row r="63" spans="27:33" x14ac:dyDescent="0.25">
      <c r="AA63" s="31"/>
      <c r="AB63" s="31"/>
      <c r="AC63" s="31"/>
      <c r="AD63" s="31"/>
      <c r="AE63" s="31"/>
      <c r="AF63" s="31"/>
      <c r="AG63" s="31"/>
    </row>
    <row r="64" spans="27:33" x14ac:dyDescent="0.25">
      <c r="AA64" s="31"/>
      <c r="AB64" s="31"/>
      <c r="AC64" s="31"/>
      <c r="AD64" s="31"/>
      <c r="AE64" s="31"/>
      <c r="AF64" s="31"/>
      <c r="AG64" s="31"/>
    </row>
    <row r="65" spans="27:33" x14ac:dyDescent="0.25">
      <c r="AA65" s="31"/>
      <c r="AB65" s="31"/>
      <c r="AC65" s="31"/>
      <c r="AD65" s="31"/>
      <c r="AE65" s="31"/>
      <c r="AF65" s="31"/>
      <c r="AG65" s="31"/>
    </row>
    <row r="66" spans="27:33" x14ac:dyDescent="0.25">
      <c r="AA66" s="31"/>
      <c r="AB66" s="31"/>
      <c r="AC66" s="31"/>
      <c r="AD66" s="31"/>
      <c r="AE66" s="31"/>
      <c r="AF66" s="31"/>
      <c r="AG66" s="31"/>
    </row>
    <row r="67" spans="27:33" x14ac:dyDescent="0.25">
      <c r="AA67" s="31"/>
      <c r="AB67" s="31"/>
      <c r="AC67" s="31"/>
      <c r="AD67" s="31"/>
      <c r="AE67" s="31"/>
      <c r="AF67" s="31"/>
      <c r="AG67" s="31"/>
    </row>
    <row r="68" spans="27:33" x14ac:dyDescent="0.25">
      <c r="AA68" s="31"/>
      <c r="AB68" s="31"/>
      <c r="AC68" s="31"/>
      <c r="AD68" s="31"/>
      <c r="AE68" s="31"/>
      <c r="AF68" s="31"/>
      <c r="AG68" s="31"/>
    </row>
    <row r="69" spans="27:33" x14ac:dyDescent="0.25">
      <c r="AA69" s="31"/>
      <c r="AB69" s="31"/>
      <c r="AC69" s="31"/>
      <c r="AD69" s="31"/>
      <c r="AE69" s="31"/>
      <c r="AF69" s="31"/>
    </row>
    <row r="70" spans="27:33" x14ac:dyDescent="0.25">
      <c r="AA70" s="31"/>
      <c r="AB70" s="31"/>
      <c r="AC70" s="31"/>
      <c r="AD70" s="31"/>
      <c r="AE70" s="31"/>
      <c r="AF70" s="31"/>
    </row>
    <row r="71" spans="27:33" x14ac:dyDescent="0.25">
      <c r="AA71" s="31"/>
      <c r="AB71" s="31"/>
      <c r="AC71" s="31"/>
      <c r="AD71" s="31"/>
      <c r="AE71" s="31"/>
      <c r="AF71" s="31"/>
    </row>
    <row r="72" spans="27:33" x14ac:dyDescent="0.25">
      <c r="AA72" s="31"/>
      <c r="AB72" s="31"/>
      <c r="AC72" s="31"/>
      <c r="AD72" s="31"/>
      <c r="AE72" s="31"/>
      <c r="AF72" s="31"/>
    </row>
    <row r="73" spans="27:33" x14ac:dyDescent="0.25">
      <c r="AA73" s="31"/>
      <c r="AB73" s="31"/>
      <c r="AC73" s="31"/>
      <c r="AD73" s="31"/>
      <c r="AE73" s="31"/>
      <c r="AF73" s="31"/>
    </row>
    <row r="74" spans="27:33" x14ac:dyDescent="0.25">
      <c r="AA74" s="31"/>
      <c r="AB74" s="31"/>
      <c r="AC74" s="31"/>
      <c r="AD74" s="31"/>
      <c r="AE74" s="31"/>
      <c r="AF74" s="31"/>
    </row>
    <row r="75" spans="27:33" x14ac:dyDescent="0.25">
      <c r="AA75" s="31"/>
      <c r="AB75" s="31"/>
      <c r="AC75" s="31"/>
      <c r="AD75" s="31"/>
      <c r="AE75" s="31"/>
      <c r="AF75" s="31"/>
    </row>
    <row r="76" spans="27:33" x14ac:dyDescent="0.25">
      <c r="AA76" s="31"/>
      <c r="AB76" s="31"/>
      <c r="AC76" s="31"/>
      <c r="AD76" s="31"/>
      <c r="AE76" s="31"/>
      <c r="AF76" s="31"/>
    </row>
    <row r="77" spans="27:33" x14ac:dyDescent="0.25">
      <c r="AA77" s="31"/>
      <c r="AB77" s="31"/>
      <c r="AC77" s="31"/>
      <c r="AD77" s="31"/>
      <c r="AE77" s="31"/>
      <c r="AF77" s="31"/>
    </row>
    <row r="78" spans="27:33" x14ac:dyDescent="0.25">
      <c r="AA78" s="31"/>
      <c r="AB78" s="31"/>
      <c r="AC78" s="31"/>
      <c r="AD78" s="31"/>
      <c r="AE78" s="31"/>
      <c r="AF78" s="31"/>
    </row>
    <row r="79" spans="27:33" x14ac:dyDescent="0.25">
      <c r="AA79" s="31"/>
      <c r="AB79" s="31"/>
      <c r="AC79" s="31"/>
      <c r="AD79" s="31"/>
      <c r="AE79" s="31"/>
      <c r="AF79" s="31"/>
    </row>
    <row r="80" spans="27:33" x14ac:dyDescent="0.25">
      <c r="AA80" s="31"/>
      <c r="AB80" s="31"/>
      <c r="AC80" s="31"/>
      <c r="AD80" s="31"/>
      <c r="AE80" s="31"/>
      <c r="AF80" s="31"/>
    </row>
  </sheetData>
  <sheetProtection sheet="1" objects="1" scenarios="1" selectLockedCells="1"/>
  <mergeCells count="8">
    <mergeCell ref="C22:D25"/>
    <mergeCell ref="AA11:AC14"/>
    <mergeCell ref="AA1:AD8"/>
    <mergeCell ref="AD14:AE14"/>
    <mergeCell ref="F4:G4"/>
    <mergeCell ref="F5:G5"/>
    <mergeCell ref="C1:G1"/>
    <mergeCell ref="C6:G8"/>
  </mergeCells>
  <conditionalFormatting sqref="AA16:AE26">
    <cfRule type="cellIs" dxfId="85" priority="3" operator="equal">
      <formula>0</formula>
    </cfRule>
    <cfRule type="cellIs" dxfId="84" priority="4" operator="lessThan">
      <formula>0</formula>
    </cfRule>
  </conditionalFormatting>
  <dataValidations count="1">
    <dataValidation type="list" allowBlank="1" showInputMessage="1" showErrorMessage="1" sqref="C10:C20" xr:uid="{00000000-0002-0000-0500-000000000000}">
      <formula1>INDIRECT("PLAND[PLAND]")</formula1>
    </dataValidation>
  </dataValidations>
  <pageMargins left="0.77" right="0.24" top="0.75" bottom="0.75" header="0.26" footer="0.3"/>
  <pageSetup paperSize="9" scale="76" orientation="portrait" r:id="rId1"/>
  <headerFooter>
    <oddFooter>&amp;L&amp;P&amp;R&amp;D    &amp;T</oddFooter>
  </headerFooter>
  <drawing r:id="rId2"/>
  <legacyDrawing r:id="rId3"/>
  <controls>
    <mc:AlternateContent xmlns:mc="http://schemas.openxmlformats.org/markup-compatibility/2006">
      <mc:Choice Requires="x14">
        <control shapeId="14343" r:id="rId4" name="CommandButton6">
          <controlPr defaultSize="0" autoLine="0" r:id="rId5">
            <anchor moveWithCells="1">
              <from>
                <xdr:col>7</xdr:col>
                <xdr:colOff>285750</xdr:colOff>
                <xdr:row>15</xdr:row>
                <xdr:rowOff>114300</xdr:rowOff>
              </from>
              <to>
                <xdr:col>8</xdr:col>
                <xdr:colOff>581025</xdr:colOff>
                <xdr:row>17</xdr:row>
                <xdr:rowOff>19050</xdr:rowOff>
              </to>
            </anchor>
          </controlPr>
        </control>
      </mc:Choice>
      <mc:Fallback>
        <control shapeId="14343" r:id="rId4" name="CommandButton6"/>
      </mc:Fallback>
    </mc:AlternateContent>
    <mc:AlternateContent xmlns:mc="http://schemas.openxmlformats.org/markup-compatibility/2006">
      <mc:Choice Requires="x14">
        <control shapeId="14342" r:id="rId6" name="CommandButton5">
          <controlPr defaultSize="0" print="0" autoLine="0" r:id="rId7">
            <anchor moveWithCells="1">
              <from>
                <xdr:col>1</xdr:col>
                <xdr:colOff>1247775</xdr:colOff>
                <xdr:row>8</xdr:row>
                <xdr:rowOff>0</xdr:rowOff>
              </from>
              <to>
                <xdr:col>3</xdr:col>
                <xdr:colOff>19050</xdr:colOff>
                <xdr:row>8</xdr:row>
                <xdr:rowOff>257175</xdr:rowOff>
              </to>
            </anchor>
          </controlPr>
        </control>
      </mc:Choice>
      <mc:Fallback>
        <control shapeId="14342" r:id="rId6" name="CommandButton5"/>
      </mc:Fallback>
    </mc:AlternateContent>
    <mc:AlternateContent xmlns:mc="http://schemas.openxmlformats.org/markup-compatibility/2006">
      <mc:Choice Requires="x14">
        <control shapeId="14340" r:id="rId8" name="CommandButton4">
          <controlPr defaultSize="0" autoLine="0" r:id="rId9">
            <anchor moveWithCells="1">
              <from>
                <xdr:col>1</xdr:col>
                <xdr:colOff>133350</xdr:colOff>
                <xdr:row>9</xdr:row>
                <xdr:rowOff>47625</xdr:rowOff>
              </from>
              <to>
                <xdr:col>1</xdr:col>
                <xdr:colOff>1066800</xdr:colOff>
                <xdr:row>11</xdr:row>
                <xdr:rowOff>38100</xdr:rowOff>
              </to>
            </anchor>
          </controlPr>
        </control>
      </mc:Choice>
      <mc:Fallback>
        <control shapeId="14340" r:id="rId8" name="CommandButton4"/>
      </mc:Fallback>
    </mc:AlternateContent>
    <mc:AlternateContent xmlns:mc="http://schemas.openxmlformats.org/markup-compatibility/2006">
      <mc:Choice Requires="x14">
        <control shapeId="14339" r:id="rId10" name="CommandButton3">
          <controlPr defaultSize="0" autoLine="0" r:id="rId11">
            <anchor moveWithCells="1">
              <from>
                <xdr:col>7</xdr:col>
                <xdr:colOff>257175</xdr:colOff>
                <xdr:row>13</xdr:row>
                <xdr:rowOff>76200</xdr:rowOff>
              </from>
              <to>
                <xdr:col>8</xdr:col>
                <xdr:colOff>571500</xdr:colOff>
                <xdr:row>15</xdr:row>
                <xdr:rowOff>0</xdr:rowOff>
              </to>
            </anchor>
          </controlPr>
        </control>
      </mc:Choice>
      <mc:Fallback>
        <control shapeId="14339" r:id="rId10" name="CommandButton3"/>
      </mc:Fallback>
    </mc:AlternateContent>
    <mc:AlternateContent xmlns:mc="http://schemas.openxmlformats.org/markup-compatibility/2006">
      <mc:Choice Requires="x14">
        <control shapeId="14338" r:id="rId12" name="CommandButton2">
          <controlPr defaultSize="0" autoLine="0" r:id="rId13">
            <anchor moveWithCells="1">
              <from>
                <xdr:col>7</xdr:col>
                <xdr:colOff>247650</xdr:colOff>
                <xdr:row>11</xdr:row>
                <xdr:rowOff>47625</xdr:rowOff>
              </from>
              <to>
                <xdr:col>8</xdr:col>
                <xdr:colOff>561975</xdr:colOff>
                <xdr:row>12</xdr:row>
                <xdr:rowOff>171450</xdr:rowOff>
              </to>
            </anchor>
          </controlPr>
        </control>
      </mc:Choice>
      <mc:Fallback>
        <control shapeId="14338" r:id="rId12" name="CommandButton2"/>
      </mc:Fallback>
    </mc:AlternateContent>
    <mc:AlternateContent xmlns:mc="http://schemas.openxmlformats.org/markup-compatibility/2006">
      <mc:Choice Requires="x14">
        <control shapeId="14337" r:id="rId14" name="CommandButton1">
          <controlPr defaultSize="0" autoLine="0" r:id="rId15">
            <anchor moveWithCells="1">
              <from>
                <xdr:col>7</xdr:col>
                <xdr:colOff>238125</xdr:colOff>
                <xdr:row>9</xdr:row>
                <xdr:rowOff>0</xdr:rowOff>
              </from>
              <to>
                <xdr:col>8</xdr:col>
                <xdr:colOff>552450</xdr:colOff>
                <xdr:row>10</xdr:row>
                <xdr:rowOff>123825</xdr:rowOff>
              </to>
            </anchor>
          </controlPr>
        </control>
      </mc:Choice>
      <mc:Fallback>
        <control shapeId="14337" r:id="rId14" name="CommandButton1"/>
      </mc:Fallback>
    </mc:AlternateContent>
    <mc:AlternateContent xmlns:mc="http://schemas.openxmlformats.org/markup-compatibility/2006">
      <mc:Choice Requires="x14">
        <control shapeId="14344" r:id="rId16" name="CommandButton7">
          <controlPr defaultSize="0" autoLine="0" r:id="rId17">
            <anchor moveWithCells="1">
              <from>
                <xdr:col>8</xdr:col>
                <xdr:colOff>714375</xdr:colOff>
                <xdr:row>11</xdr:row>
                <xdr:rowOff>57150</xdr:rowOff>
              </from>
              <to>
                <xdr:col>10</xdr:col>
                <xdr:colOff>47625</xdr:colOff>
                <xdr:row>12</xdr:row>
                <xdr:rowOff>171450</xdr:rowOff>
              </to>
            </anchor>
          </controlPr>
        </control>
      </mc:Choice>
      <mc:Fallback>
        <control shapeId="14344" r:id="rId16" name="CommandButton7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D98862E1-A20B-4E74-B7EA-B79DFA9CA9C4}">
            <xm:f>NOT(ISERROR(SEARCH($G$21,G21)))</xm:f>
            <xm:f>$G$21</xm:f>
            <x14:dxf>
              <fill>
                <patternFill>
                  <bgColor rgb="FFFFFF00"/>
                </patternFill>
              </fill>
            </x14:dxf>
          </x14:cfRule>
          <xm:sqref>G21</xm:sqref>
        </x14:conditionalFormatting>
        <x14:conditionalFormatting xmlns:xm="http://schemas.microsoft.com/office/excel/2006/main">
          <x14:cfRule type="containsText" priority="1" operator="containsText" id="{7BDED2EC-FA23-4F8E-B202-6BF0676F1F59}">
            <xm:f>NOT(ISERROR(SEARCH($AA$1,AA1)))</xm:f>
            <xm:f>$AA$1</xm:f>
            <x14:dxf>
              <fill>
                <patternFill>
                  <bgColor rgb="FFFFFF00"/>
                </patternFill>
              </fill>
            </x14:dxf>
          </x14:cfRule>
          <xm:sqref>AA1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AG109"/>
  <sheetViews>
    <sheetView showGridLines="0" showRowColHeaders="0" zoomScaleNormal="100" workbookViewId="0">
      <selection activeCell="C6" sqref="C6:G8"/>
    </sheetView>
  </sheetViews>
  <sheetFormatPr baseColWidth="10" defaultRowHeight="15" x14ac:dyDescent="0.25"/>
  <cols>
    <col min="2" max="2" width="19.140625" customWidth="1"/>
    <col min="3" max="3" width="15.42578125" customWidth="1"/>
    <col min="4" max="4" width="25.42578125" customWidth="1"/>
    <col min="5" max="5" width="13" customWidth="1"/>
    <col min="6" max="6" width="12.85546875" customWidth="1"/>
    <col min="7" max="7" width="34.7109375" customWidth="1"/>
    <col min="27" max="27" width="13.85546875" customWidth="1"/>
    <col min="28" max="28" width="27.42578125" customWidth="1"/>
    <col min="29" max="29" width="14.42578125" customWidth="1"/>
    <col min="30" max="30" width="15.42578125" customWidth="1"/>
    <col min="31" max="31" width="31.5703125" customWidth="1"/>
  </cols>
  <sheetData>
    <row r="1" spans="1:31" x14ac:dyDescent="0.25">
      <c r="A1" s="23"/>
      <c r="B1" s="23"/>
      <c r="C1" s="245" t="s">
        <v>60</v>
      </c>
      <c r="D1" s="245"/>
      <c r="E1" s="245"/>
      <c r="F1" s="245"/>
      <c r="G1" s="245"/>
      <c r="H1" s="164">
        <v>0</v>
      </c>
      <c r="I1" s="23"/>
      <c r="J1" s="23"/>
      <c r="K1" s="23"/>
      <c r="L1" s="23"/>
      <c r="M1" s="23"/>
      <c r="N1" s="23"/>
      <c r="O1" s="23"/>
      <c r="P1" s="23"/>
      <c r="Q1" s="23">
        <v>53</v>
      </c>
      <c r="R1" s="23"/>
      <c r="S1" s="23"/>
      <c r="T1" s="23"/>
      <c r="U1" s="23"/>
      <c r="V1" s="23"/>
      <c r="W1" s="23"/>
      <c r="X1" s="23"/>
      <c r="Y1" s="23"/>
      <c r="Z1" s="23"/>
      <c r="AA1" s="207"/>
      <c r="AB1" s="207"/>
      <c r="AC1" s="207"/>
      <c r="AD1" s="207"/>
      <c r="AE1" s="207"/>
    </row>
    <row r="2" spans="1:31" x14ac:dyDescent="0.25">
      <c r="A2" s="23"/>
      <c r="B2" s="23"/>
      <c r="C2" s="5" t="s">
        <v>61</v>
      </c>
      <c r="D2" s="11">
        <f>MAX(DIARIO!E2:E68)+1</f>
        <v>1</v>
      </c>
      <c r="H2" s="116"/>
      <c r="I2" s="116"/>
      <c r="J2" s="116"/>
      <c r="K2" s="116"/>
      <c r="L2" s="116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46" t="str">
        <f>G21</f>
        <v/>
      </c>
      <c r="AB2" s="246"/>
    </row>
    <row r="3" spans="1:31" x14ac:dyDescent="0.25">
      <c r="A3" s="23"/>
      <c r="B3" s="23"/>
      <c r="C3" s="5" t="s">
        <v>62</v>
      </c>
      <c r="D3" s="18"/>
      <c r="E3" s="5" t="s">
        <v>6</v>
      </c>
      <c r="F3" s="20">
        <v>42791</v>
      </c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07" t="str">
        <f>C1</f>
        <v>NOTA DE DEBITO</v>
      </c>
      <c r="AB3" s="207"/>
      <c r="AC3" s="207"/>
      <c r="AD3" s="207"/>
      <c r="AE3" s="207"/>
    </row>
    <row r="4" spans="1:31" ht="21" x14ac:dyDescent="0.35">
      <c r="A4" s="23"/>
      <c r="B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D4" s="34" t="s">
        <v>63</v>
      </c>
      <c r="AE4" s="35">
        <f>D3</f>
        <v>0</v>
      </c>
    </row>
    <row r="5" spans="1:31" ht="15.75" thickBot="1" x14ac:dyDescent="0.3">
      <c r="A5" s="23"/>
      <c r="B5" s="23"/>
      <c r="C5" s="1" t="s">
        <v>32</v>
      </c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t="s">
        <v>32</v>
      </c>
      <c r="AD5" s="5" t="s">
        <v>6</v>
      </c>
      <c r="AE5" s="8">
        <f>F3</f>
        <v>42791</v>
      </c>
    </row>
    <row r="6" spans="1:31" x14ac:dyDescent="0.25">
      <c r="A6" s="23"/>
      <c r="B6" s="23"/>
      <c r="C6" s="247"/>
      <c r="D6" s="248"/>
      <c r="E6" s="248"/>
      <c r="F6" s="248"/>
      <c r="G6" s="249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56">
        <f>C6</f>
        <v>0</v>
      </c>
      <c r="AB6" s="257"/>
      <c r="AC6" s="257"/>
      <c r="AD6" s="257"/>
      <c r="AE6" s="258"/>
    </row>
    <row r="7" spans="1:31" x14ac:dyDescent="0.25">
      <c r="A7" s="23"/>
      <c r="B7" s="23"/>
      <c r="C7" s="250"/>
      <c r="D7" s="251"/>
      <c r="E7" s="251"/>
      <c r="F7" s="251"/>
      <c r="G7" s="252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59"/>
      <c r="AB7" s="260"/>
      <c r="AC7" s="260"/>
      <c r="AD7" s="260"/>
      <c r="AE7" s="261"/>
    </row>
    <row r="8" spans="1:31" ht="15.75" thickBot="1" x14ac:dyDescent="0.3">
      <c r="A8" s="23"/>
      <c r="B8" s="23"/>
      <c r="C8" s="253"/>
      <c r="D8" s="254"/>
      <c r="E8" s="254"/>
      <c r="F8" s="254"/>
      <c r="G8" s="255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59"/>
      <c r="AB8" s="260"/>
      <c r="AC8" s="260"/>
      <c r="AD8" s="260"/>
      <c r="AE8" s="261"/>
    </row>
    <row r="9" spans="1:31" s="21" customFormat="1" x14ac:dyDescent="0.25">
      <c r="A9" s="24"/>
      <c r="B9" s="24"/>
      <c r="C9" s="22" t="s">
        <v>1</v>
      </c>
      <c r="D9" s="22" t="s">
        <v>2</v>
      </c>
      <c r="E9" s="22" t="s">
        <v>22</v>
      </c>
      <c r="F9" s="22" t="s">
        <v>5</v>
      </c>
      <c r="G9" s="38" t="s">
        <v>31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62"/>
      <c r="AB9" s="263"/>
      <c r="AC9" s="263"/>
      <c r="AD9" s="263"/>
      <c r="AE9" s="264"/>
    </row>
    <row r="10" spans="1:31" ht="15.75" thickBot="1" x14ac:dyDescent="0.3">
      <c r="A10" s="23"/>
      <c r="B10" s="23"/>
      <c r="C10" s="25"/>
      <c r="D10" s="184"/>
      <c r="E10" s="28"/>
      <c r="F10" s="37"/>
      <c r="G10" s="29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32" t="s">
        <v>1</v>
      </c>
      <c r="AB10" s="32" t="s">
        <v>2</v>
      </c>
      <c r="AC10" s="32" t="s">
        <v>22</v>
      </c>
      <c r="AD10" s="32" t="s">
        <v>5</v>
      </c>
      <c r="AE10" s="32" t="s">
        <v>42</v>
      </c>
    </row>
    <row r="11" spans="1:31" ht="15.75" thickTop="1" x14ac:dyDescent="0.25">
      <c r="A11" s="23"/>
      <c r="B11" s="23"/>
      <c r="C11" s="26"/>
      <c r="D11" s="184"/>
      <c r="E11" s="28"/>
      <c r="F11" s="37"/>
      <c r="G11" s="29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C11" s="16"/>
      <c r="AD11" s="16"/>
      <c r="AE11" s="13"/>
    </row>
    <row r="12" spans="1:31" x14ac:dyDescent="0.25">
      <c r="A12" s="23"/>
      <c r="B12" s="23"/>
      <c r="C12" s="26"/>
      <c r="D12" s="184"/>
      <c r="E12" s="28"/>
      <c r="F12" s="37"/>
      <c r="G12" s="30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C12" s="16"/>
      <c r="AD12" s="16"/>
      <c r="AE12" s="13"/>
    </row>
    <row r="13" spans="1:31" x14ac:dyDescent="0.25">
      <c r="A13" s="23"/>
      <c r="B13" s="23"/>
      <c r="C13" s="26"/>
      <c r="D13" s="184"/>
      <c r="E13" s="28"/>
      <c r="F13" s="37"/>
      <c r="G13" s="30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C13" s="16"/>
      <c r="AD13" s="16"/>
      <c r="AE13" s="13"/>
    </row>
    <row r="14" spans="1:31" x14ac:dyDescent="0.25">
      <c r="A14" s="23"/>
      <c r="B14" s="23"/>
      <c r="C14" s="26"/>
      <c r="D14" s="184"/>
      <c r="E14" s="28"/>
      <c r="F14" s="37"/>
      <c r="G14" s="30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C14" s="16"/>
      <c r="AD14" s="16"/>
      <c r="AE14" s="13"/>
    </row>
    <row r="15" spans="1:31" x14ac:dyDescent="0.25">
      <c r="A15" s="23"/>
      <c r="B15" s="23"/>
      <c r="C15" s="26"/>
      <c r="D15" s="184"/>
      <c r="E15" s="28"/>
      <c r="F15" s="37"/>
      <c r="G15" s="30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C15" s="16"/>
      <c r="AD15" s="16"/>
      <c r="AE15" s="13"/>
    </row>
    <row r="16" spans="1:31" x14ac:dyDescent="0.25">
      <c r="A16" s="23"/>
      <c r="B16" s="23"/>
      <c r="C16" s="26"/>
      <c r="D16" s="184"/>
      <c r="E16" s="28"/>
      <c r="F16" s="37"/>
      <c r="G16" s="30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C16" s="16"/>
      <c r="AD16" s="16"/>
      <c r="AE16" s="13"/>
    </row>
    <row r="17" spans="1:33" x14ac:dyDescent="0.25">
      <c r="A17" s="23"/>
      <c r="B17" s="23"/>
      <c r="C17" s="26"/>
      <c r="D17" s="184"/>
      <c r="E17" s="28"/>
      <c r="F17" s="37"/>
      <c r="G17" s="30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C17" s="16"/>
      <c r="AD17" s="16"/>
      <c r="AE17" s="13"/>
    </row>
    <row r="18" spans="1:33" x14ac:dyDescent="0.25">
      <c r="A18" s="23"/>
      <c r="B18" s="23"/>
      <c r="C18" s="26"/>
      <c r="D18" s="184"/>
      <c r="E18" s="28"/>
      <c r="F18" s="37"/>
      <c r="G18" s="30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C18" s="16"/>
      <c r="AD18" s="16"/>
      <c r="AE18" s="13"/>
    </row>
    <row r="19" spans="1:33" x14ac:dyDescent="0.25">
      <c r="A19" s="23"/>
      <c r="B19" s="23"/>
      <c r="C19" s="26"/>
      <c r="D19" s="184"/>
      <c r="E19" s="28"/>
      <c r="F19" s="37"/>
      <c r="G19" s="30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C19" s="16"/>
      <c r="AD19" s="16"/>
      <c r="AE19" s="13"/>
    </row>
    <row r="20" spans="1:33" x14ac:dyDescent="0.25">
      <c r="A20" s="23"/>
      <c r="B20" s="23"/>
      <c r="C20" s="27"/>
      <c r="D20" s="185"/>
      <c r="E20" s="19"/>
      <c r="F20" s="39"/>
      <c r="G20" s="17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C20" s="16"/>
      <c r="AD20" s="16"/>
      <c r="AE20" s="13"/>
    </row>
    <row r="21" spans="1:33" ht="15.75" thickBot="1" x14ac:dyDescent="0.3">
      <c r="A21" s="23"/>
      <c r="B21" s="23"/>
      <c r="C21" t="s">
        <v>34</v>
      </c>
      <c r="D21" s="5" t="s">
        <v>35</v>
      </c>
      <c r="E21" s="13">
        <f>SUM(E10:E20)</f>
        <v>0</v>
      </c>
      <c r="F21" s="13">
        <f>SUM(F10:F20)</f>
        <v>0</v>
      </c>
      <c r="G21" s="15" t="str">
        <f>IF(F22&lt;&gt;0,"OJO ASIENTO NO CUADRA","")</f>
        <v/>
      </c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13"/>
      <c r="AB21" s="13"/>
      <c r="AC21" s="16"/>
      <c r="AD21" s="16"/>
      <c r="AE21" s="13"/>
    </row>
    <row r="22" spans="1:33" x14ac:dyDescent="0.25">
      <c r="A22" s="23"/>
      <c r="B22" s="23"/>
      <c r="C22" s="239"/>
      <c r="D22" s="240"/>
      <c r="F22" s="16">
        <f>E21-F21</f>
        <v>0</v>
      </c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13"/>
      <c r="AB22" s="13"/>
      <c r="AC22" s="16"/>
      <c r="AD22" s="16"/>
      <c r="AE22" s="13"/>
    </row>
    <row r="23" spans="1:33" x14ac:dyDescent="0.25">
      <c r="A23" s="23"/>
      <c r="B23" s="23"/>
      <c r="C23" s="241"/>
      <c r="D23" s="242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C23" s="16"/>
      <c r="AD23" s="16"/>
      <c r="AE23" s="13"/>
    </row>
    <row r="24" spans="1:33" x14ac:dyDescent="0.25">
      <c r="A24" s="23"/>
      <c r="B24" s="23"/>
      <c r="C24" s="241"/>
      <c r="D24" s="242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C24" s="16"/>
      <c r="AD24" s="16"/>
      <c r="AE24" s="13"/>
    </row>
    <row r="25" spans="1:33" ht="15.75" thickBot="1" x14ac:dyDescent="0.3">
      <c r="A25" s="23"/>
      <c r="B25" s="23"/>
      <c r="C25" s="243"/>
      <c r="D25" s="244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C25" s="16"/>
      <c r="AD25" s="16"/>
      <c r="AE25" s="13"/>
    </row>
    <row r="26" spans="1:33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C26" s="16"/>
      <c r="AD26" s="16"/>
      <c r="AE26" s="13"/>
      <c r="AF26" s="31"/>
      <c r="AG26" s="31"/>
    </row>
    <row r="27" spans="1:33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C27" s="16"/>
      <c r="AD27" s="16"/>
      <c r="AE27" s="13"/>
      <c r="AF27" s="31"/>
      <c r="AG27" s="31"/>
    </row>
    <row r="28" spans="1:33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C28" s="16"/>
      <c r="AD28" s="16"/>
      <c r="AE28" s="13"/>
      <c r="AF28" s="31"/>
      <c r="AG28" s="31"/>
    </row>
    <row r="29" spans="1:33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C29" s="16"/>
      <c r="AD29" s="16"/>
      <c r="AE29" s="13"/>
      <c r="AF29" s="31"/>
      <c r="AG29" s="31"/>
    </row>
    <row r="30" spans="1:33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C30" s="16"/>
      <c r="AD30" s="16"/>
      <c r="AE30" s="13"/>
      <c r="AF30" s="31"/>
      <c r="AG30" s="31"/>
    </row>
    <row r="31" spans="1:33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C31" s="16"/>
      <c r="AD31" s="16"/>
      <c r="AE31" s="13"/>
      <c r="AF31" s="31"/>
      <c r="AG31" s="31"/>
    </row>
    <row r="32" spans="1:33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C32" s="16"/>
      <c r="AD32" s="16"/>
      <c r="AE32" s="13"/>
      <c r="AF32" s="31"/>
      <c r="AG32" s="31"/>
    </row>
    <row r="33" spans="1:33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C33" s="16"/>
      <c r="AD33" s="16"/>
      <c r="AE33" s="13"/>
      <c r="AF33" s="31"/>
      <c r="AG33" s="31"/>
    </row>
    <row r="34" spans="1:33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C34" s="16"/>
      <c r="AD34" s="16"/>
      <c r="AE34" s="13"/>
      <c r="AF34" s="31"/>
      <c r="AG34" s="31"/>
    </row>
    <row r="35" spans="1:33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C35" s="16"/>
      <c r="AD35" s="16"/>
      <c r="AE35" s="13"/>
      <c r="AF35" s="31"/>
      <c r="AG35" s="31"/>
    </row>
    <row r="36" spans="1:33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C36" s="16"/>
      <c r="AD36" s="16"/>
      <c r="AE36" s="13"/>
      <c r="AF36" s="31"/>
      <c r="AG36" s="31"/>
    </row>
    <row r="37" spans="1:33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C37" s="16"/>
      <c r="AD37" s="16"/>
      <c r="AE37" s="13"/>
      <c r="AF37" s="31"/>
      <c r="AG37" s="31"/>
    </row>
    <row r="38" spans="1:33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C38" s="16"/>
      <c r="AD38" s="16"/>
      <c r="AE38" s="13"/>
      <c r="AF38" s="31"/>
      <c r="AG38" s="31"/>
    </row>
    <row r="39" spans="1:33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C39" s="16"/>
      <c r="AD39" s="16"/>
      <c r="AE39" s="13"/>
      <c r="AF39" s="31"/>
      <c r="AG39" s="31"/>
    </row>
    <row r="40" spans="1:33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C40" s="16"/>
      <c r="AD40" s="16"/>
      <c r="AE40" s="13"/>
      <c r="AF40" s="31"/>
      <c r="AG40" s="31"/>
    </row>
    <row r="41" spans="1:33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C41" s="16"/>
      <c r="AD41" s="16"/>
      <c r="AE41" s="13"/>
      <c r="AF41" s="31"/>
      <c r="AG41" s="31"/>
    </row>
    <row r="42" spans="1:33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C42" s="16"/>
      <c r="AD42" s="16"/>
      <c r="AE42" s="13"/>
      <c r="AF42" s="31"/>
      <c r="AG42" s="31"/>
    </row>
    <row r="43" spans="1:33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C43" s="16"/>
      <c r="AD43" s="16"/>
      <c r="AE43" s="13"/>
      <c r="AF43" s="31"/>
      <c r="AG43" s="31"/>
    </row>
    <row r="44" spans="1:33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C44" s="16"/>
      <c r="AD44" s="16"/>
      <c r="AE44" s="13"/>
      <c r="AF44" s="31"/>
      <c r="AG44" s="31"/>
    </row>
    <row r="45" spans="1:33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C45" s="16"/>
      <c r="AD45" s="16"/>
      <c r="AE45" s="13"/>
      <c r="AF45" s="31"/>
      <c r="AG45" s="31"/>
    </row>
    <row r="46" spans="1:33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C46" s="16"/>
      <c r="AD46" s="16"/>
      <c r="AE46" s="13"/>
      <c r="AF46" s="31"/>
      <c r="AG46" s="31"/>
    </row>
    <row r="47" spans="1:33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C47" s="16"/>
      <c r="AD47" s="16"/>
      <c r="AE47" s="13"/>
      <c r="AF47" s="31"/>
      <c r="AG47" s="31"/>
    </row>
    <row r="48" spans="1:33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C48" s="16"/>
      <c r="AD48" s="16"/>
      <c r="AE48" s="13"/>
      <c r="AF48" s="31"/>
      <c r="AG48" s="31"/>
    </row>
    <row r="49" spans="1:33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C49" s="16"/>
      <c r="AD49" s="16"/>
      <c r="AE49" s="13"/>
      <c r="AF49" s="31"/>
      <c r="AG49" s="31"/>
    </row>
    <row r="50" spans="1:33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C50" s="16"/>
      <c r="AD50" s="16"/>
      <c r="AE50" s="13"/>
      <c r="AF50" s="31"/>
      <c r="AG50" s="31"/>
    </row>
    <row r="51" spans="1:33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C51" s="16"/>
      <c r="AD51" s="16"/>
      <c r="AE51" s="13"/>
      <c r="AF51" s="31"/>
      <c r="AG51" s="31"/>
    </row>
    <row r="52" spans="1:33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C52" s="16"/>
      <c r="AD52" s="16"/>
      <c r="AE52" s="13"/>
      <c r="AF52" s="31"/>
      <c r="AG52" s="31"/>
    </row>
    <row r="53" spans="1:33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C53" s="16"/>
      <c r="AD53" s="16"/>
      <c r="AE53" s="13"/>
      <c r="AF53" s="31"/>
      <c r="AG53" s="31"/>
    </row>
    <row r="54" spans="1:33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C54" s="16"/>
      <c r="AD54" s="16"/>
      <c r="AE54" s="13"/>
      <c r="AF54" s="31"/>
      <c r="AG54" s="31"/>
    </row>
    <row r="55" spans="1:33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C55" s="16"/>
      <c r="AD55" s="16"/>
      <c r="AE55" s="13"/>
      <c r="AF55" s="31"/>
      <c r="AG55" s="31"/>
    </row>
    <row r="56" spans="1:33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31"/>
      <c r="AB56" s="31"/>
      <c r="AC56" s="31"/>
      <c r="AD56" s="31"/>
      <c r="AE56" s="31"/>
      <c r="AF56" s="31"/>
      <c r="AG56" s="31"/>
    </row>
    <row r="57" spans="1:33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31"/>
      <c r="AB57" s="49" t="s">
        <v>56</v>
      </c>
      <c r="AC57" s="33">
        <f>SUM(AC11:AC56)</f>
        <v>0</v>
      </c>
      <c r="AD57" s="33">
        <f>SUM(AD11:AD56)</f>
        <v>0</v>
      </c>
      <c r="AE57" s="31"/>
      <c r="AF57" s="31"/>
      <c r="AG57" s="31"/>
    </row>
    <row r="58" spans="1:33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31"/>
      <c r="AB58" s="31"/>
      <c r="AC58" s="31"/>
      <c r="AD58" s="31"/>
      <c r="AE58" s="31"/>
      <c r="AF58" s="31"/>
      <c r="AG58" s="31"/>
    </row>
    <row r="59" spans="1:33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31"/>
      <c r="AB59" s="31"/>
      <c r="AC59" s="31"/>
      <c r="AD59" s="31"/>
      <c r="AE59" s="31"/>
      <c r="AF59" s="31"/>
      <c r="AG59" s="31"/>
    </row>
    <row r="60" spans="1:33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31"/>
      <c r="AB60" s="31"/>
      <c r="AC60" s="31"/>
      <c r="AD60" s="31"/>
      <c r="AE60" s="31"/>
      <c r="AF60" s="31"/>
      <c r="AG60" s="31"/>
    </row>
    <row r="61" spans="1:33" x14ac:dyDescent="0.25">
      <c r="A61" s="23"/>
      <c r="B61" s="23"/>
      <c r="AA61" s="31"/>
      <c r="AB61" s="31"/>
      <c r="AC61" s="31"/>
      <c r="AD61" s="31"/>
      <c r="AE61" s="31"/>
      <c r="AF61" s="31"/>
      <c r="AG61" s="31"/>
    </row>
    <row r="62" spans="1:33" x14ac:dyDescent="0.25">
      <c r="AA62" s="36" t="s">
        <v>45</v>
      </c>
      <c r="AB62" s="31"/>
      <c r="AC62" s="31" t="s">
        <v>43</v>
      </c>
      <c r="AD62" s="31"/>
      <c r="AE62" s="31" t="s">
        <v>44</v>
      </c>
      <c r="AF62" s="31"/>
      <c r="AG62" s="31"/>
    </row>
    <row r="63" spans="1:33" x14ac:dyDescent="0.25">
      <c r="AA63" s="31"/>
      <c r="AB63" s="31"/>
      <c r="AC63" s="31"/>
      <c r="AD63" s="31"/>
      <c r="AE63" s="31"/>
      <c r="AF63" s="31"/>
      <c r="AG63" s="31"/>
    </row>
    <row r="64" spans="1:33" x14ac:dyDescent="0.25">
      <c r="AA64" s="31"/>
      <c r="AB64" s="31"/>
      <c r="AC64" s="31"/>
      <c r="AD64" s="31"/>
      <c r="AE64" s="31"/>
      <c r="AF64" s="31"/>
      <c r="AG64" s="31"/>
    </row>
    <row r="65" spans="27:33" x14ac:dyDescent="0.25">
      <c r="AA65" s="31"/>
      <c r="AB65" s="31"/>
      <c r="AC65" s="31"/>
      <c r="AD65" s="31"/>
      <c r="AE65" s="31"/>
      <c r="AF65" s="31"/>
      <c r="AG65" s="31"/>
    </row>
    <row r="66" spans="27:33" x14ac:dyDescent="0.25">
      <c r="AA66" s="31"/>
      <c r="AB66" s="31"/>
      <c r="AC66" s="31"/>
      <c r="AD66" s="31"/>
      <c r="AE66" s="31"/>
      <c r="AF66" s="31"/>
      <c r="AG66" s="31"/>
    </row>
    <row r="67" spans="27:33" x14ac:dyDescent="0.25">
      <c r="AA67" s="31"/>
      <c r="AB67" s="31"/>
      <c r="AC67" s="31"/>
      <c r="AD67" s="31"/>
      <c r="AE67" s="31"/>
      <c r="AF67" s="31"/>
      <c r="AG67" s="31"/>
    </row>
    <row r="68" spans="27:33" x14ac:dyDescent="0.25">
      <c r="AA68" s="31"/>
      <c r="AB68" s="31"/>
      <c r="AC68" s="31"/>
      <c r="AD68" s="31"/>
      <c r="AE68" s="31"/>
      <c r="AF68" s="31"/>
      <c r="AG68" s="31"/>
    </row>
    <row r="69" spans="27:33" x14ac:dyDescent="0.25">
      <c r="AA69" s="31"/>
      <c r="AB69" s="31"/>
      <c r="AC69" s="31"/>
      <c r="AD69" s="31"/>
      <c r="AE69" s="31"/>
      <c r="AF69" s="31"/>
      <c r="AG69" s="31"/>
    </row>
    <row r="70" spans="27:33" x14ac:dyDescent="0.25">
      <c r="AA70" s="31"/>
      <c r="AB70" s="31"/>
      <c r="AC70" s="31"/>
      <c r="AD70" s="31"/>
      <c r="AE70" s="31"/>
      <c r="AF70" s="31"/>
      <c r="AG70" s="31"/>
    </row>
    <row r="71" spans="27:33" x14ac:dyDescent="0.25">
      <c r="AA71" s="31"/>
      <c r="AB71" s="31"/>
      <c r="AC71" s="31"/>
      <c r="AD71" s="31"/>
      <c r="AE71" s="31"/>
      <c r="AF71" s="31"/>
      <c r="AG71" s="31"/>
    </row>
    <row r="72" spans="27:33" x14ac:dyDescent="0.25">
      <c r="AA72" s="31"/>
      <c r="AB72" s="31"/>
      <c r="AC72" s="31"/>
      <c r="AD72" s="31"/>
      <c r="AE72" s="31"/>
      <c r="AF72" s="31"/>
      <c r="AG72" s="31"/>
    </row>
    <row r="73" spans="27:33" x14ac:dyDescent="0.25">
      <c r="AA73" s="31"/>
      <c r="AB73" s="31"/>
      <c r="AC73" s="31"/>
      <c r="AD73" s="31"/>
      <c r="AE73" s="31"/>
      <c r="AF73" s="31"/>
      <c r="AG73" s="31"/>
    </row>
    <row r="74" spans="27:33" x14ac:dyDescent="0.25">
      <c r="AA74" s="31"/>
      <c r="AB74" s="31"/>
      <c r="AC74" s="31"/>
      <c r="AD74" s="31"/>
      <c r="AE74" s="31"/>
      <c r="AF74" s="31"/>
      <c r="AG74" s="31"/>
    </row>
    <row r="75" spans="27:33" x14ac:dyDescent="0.25">
      <c r="AA75" s="31"/>
      <c r="AB75" s="31"/>
      <c r="AC75" s="31"/>
      <c r="AD75" s="31"/>
      <c r="AE75" s="31"/>
      <c r="AF75" s="31"/>
      <c r="AG75" s="31"/>
    </row>
    <row r="76" spans="27:33" x14ac:dyDescent="0.25">
      <c r="AA76" s="31"/>
      <c r="AB76" s="31"/>
      <c r="AC76" s="31"/>
      <c r="AD76" s="31"/>
      <c r="AE76" s="31"/>
      <c r="AF76" s="31"/>
      <c r="AG76" s="31"/>
    </row>
    <row r="77" spans="27:33" x14ac:dyDescent="0.25">
      <c r="AA77" s="31"/>
      <c r="AB77" s="31"/>
      <c r="AC77" s="31"/>
      <c r="AD77" s="31"/>
      <c r="AE77" s="31"/>
      <c r="AF77" s="31"/>
      <c r="AG77" s="31"/>
    </row>
    <row r="78" spans="27:33" x14ac:dyDescent="0.25">
      <c r="AA78" s="31"/>
      <c r="AB78" s="31"/>
      <c r="AC78" s="31"/>
      <c r="AD78" s="31"/>
      <c r="AE78" s="31"/>
      <c r="AF78" s="31"/>
      <c r="AG78" s="31"/>
    </row>
    <row r="79" spans="27:33" x14ac:dyDescent="0.25">
      <c r="AA79" s="31"/>
      <c r="AB79" s="31"/>
      <c r="AC79" s="31"/>
      <c r="AD79" s="31"/>
      <c r="AE79" s="31"/>
      <c r="AF79" s="31"/>
      <c r="AG79" s="31"/>
    </row>
    <row r="80" spans="27:33" x14ac:dyDescent="0.25">
      <c r="AA80" s="31"/>
      <c r="AB80" s="31"/>
      <c r="AC80" s="31"/>
      <c r="AD80" s="31"/>
      <c r="AE80" s="31"/>
      <c r="AF80" s="31"/>
      <c r="AG80" s="31"/>
    </row>
    <row r="81" spans="27:33" x14ac:dyDescent="0.25">
      <c r="AA81" s="31"/>
      <c r="AB81" s="31"/>
      <c r="AC81" s="31"/>
      <c r="AD81" s="31"/>
      <c r="AE81" s="31"/>
      <c r="AF81" s="31"/>
      <c r="AG81" s="31"/>
    </row>
    <row r="82" spans="27:33" x14ac:dyDescent="0.25">
      <c r="AA82" s="31"/>
      <c r="AB82" s="31"/>
      <c r="AC82" s="31"/>
      <c r="AD82" s="31"/>
      <c r="AE82" s="31"/>
      <c r="AF82" s="31"/>
      <c r="AG82" s="31"/>
    </row>
    <row r="83" spans="27:33" x14ac:dyDescent="0.25">
      <c r="AA83" s="31"/>
      <c r="AB83" s="31"/>
      <c r="AC83" s="31"/>
      <c r="AD83" s="31"/>
      <c r="AE83" s="31"/>
      <c r="AF83" s="31"/>
      <c r="AG83" s="31"/>
    </row>
    <row r="84" spans="27:33" x14ac:dyDescent="0.25">
      <c r="AA84" s="31"/>
      <c r="AB84" s="31"/>
      <c r="AC84" s="31"/>
      <c r="AD84" s="31"/>
      <c r="AE84" s="31"/>
      <c r="AF84" s="31"/>
      <c r="AG84" s="31"/>
    </row>
    <row r="85" spans="27:33" x14ac:dyDescent="0.25">
      <c r="AA85" s="31"/>
      <c r="AB85" s="31"/>
      <c r="AC85" s="31"/>
      <c r="AD85" s="31"/>
      <c r="AE85" s="31"/>
      <c r="AF85" s="31"/>
      <c r="AG85" s="31"/>
    </row>
    <row r="86" spans="27:33" x14ac:dyDescent="0.25">
      <c r="AA86" s="31"/>
      <c r="AB86" s="31"/>
      <c r="AC86" s="31"/>
      <c r="AD86" s="31"/>
      <c r="AE86" s="31"/>
      <c r="AF86" s="31"/>
      <c r="AG86" s="31"/>
    </row>
    <row r="87" spans="27:33" x14ac:dyDescent="0.25">
      <c r="AA87" s="31"/>
      <c r="AB87" s="31"/>
      <c r="AC87" s="31"/>
      <c r="AD87" s="31"/>
      <c r="AE87" s="31"/>
      <c r="AF87" s="31"/>
      <c r="AG87" s="31"/>
    </row>
    <row r="88" spans="27:33" x14ac:dyDescent="0.25">
      <c r="AA88" s="31"/>
      <c r="AB88" s="31"/>
      <c r="AC88" s="31"/>
      <c r="AD88" s="31"/>
      <c r="AE88" s="31"/>
      <c r="AF88" s="31"/>
      <c r="AG88" s="31"/>
    </row>
    <row r="89" spans="27:33" x14ac:dyDescent="0.25">
      <c r="AA89" s="31"/>
      <c r="AB89" s="31"/>
      <c r="AC89" s="31"/>
      <c r="AD89" s="31"/>
      <c r="AE89" s="31"/>
      <c r="AF89" s="31"/>
      <c r="AG89" s="31"/>
    </row>
    <row r="90" spans="27:33" x14ac:dyDescent="0.25">
      <c r="AA90" s="31"/>
      <c r="AB90" s="31"/>
      <c r="AC90" s="31"/>
      <c r="AD90" s="31"/>
      <c r="AE90" s="31"/>
      <c r="AF90" s="31"/>
      <c r="AG90" s="31"/>
    </row>
    <row r="91" spans="27:33" x14ac:dyDescent="0.25">
      <c r="AA91" s="31"/>
      <c r="AB91" s="31"/>
      <c r="AC91" s="31"/>
      <c r="AD91" s="31"/>
      <c r="AE91" s="31"/>
      <c r="AF91" s="31"/>
      <c r="AG91" s="31"/>
    </row>
    <row r="92" spans="27:33" x14ac:dyDescent="0.25">
      <c r="AA92" s="31"/>
      <c r="AB92" s="31"/>
      <c r="AC92" s="31"/>
      <c r="AD92" s="31"/>
      <c r="AE92" s="31"/>
      <c r="AF92" s="31"/>
      <c r="AG92" s="31"/>
    </row>
    <row r="93" spans="27:33" x14ac:dyDescent="0.25">
      <c r="AA93" s="31"/>
      <c r="AB93" s="31"/>
      <c r="AC93" s="31"/>
      <c r="AD93" s="31"/>
      <c r="AE93" s="31"/>
      <c r="AF93" s="31"/>
      <c r="AG93" s="31"/>
    </row>
    <row r="94" spans="27:33" x14ac:dyDescent="0.25">
      <c r="AA94" s="31"/>
      <c r="AB94" s="31"/>
      <c r="AC94" s="31"/>
      <c r="AD94" s="31"/>
      <c r="AE94" s="31"/>
      <c r="AF94" s="31"/>
      <c r="AG94" s="31"/>
    </row>
    <row r="95" spans="27:33" x14ac:dyDescent="0.25">
      <c r="AA95" s="31"/>
      <c r="AB95" s="31"/>
      <c r="AC95" s="31"/>
      <c r="AD95" s="31"/>
      <c r="AE95" s="31"/>
      <c r="AF95" s="31"/>
      <c r="AG95" s="31"/>
    </row>
    <row r="96" spans="27:33" x14ac:dyDescent="0.25">
      <c r="AA96" s="31"/>
      <c r="AB96" s="31"/>
      <c r="AC96" s="31"/>
      <c r="AD96" s="31"/>
      <c r="AE96" s="31"/>
      <c r="AF96" s="31"/>
      <c r="AG96" s="31"/>
    </row>
    <row r="97" spans="27:33" x14ac:dyDescent="0.25">
      <c r="AA97" s="31"/>
      <c r="AB97" s="31"/>
      <c r="AC97" s="31"/>
      <c r="AD97" s="31"/>
      <c r="AE97" s="31"/>
      <c r="AF97" s="31"/>
      <c r="AG97" s="31"/>
    </row>
    <row r="98" spans="27:33" x14ac:dyDescent="0.25">
      <c r="AA98" s="31"/>
      <c r="AB98" s="31"/>
      <c r="AC98" s="31"/>
      <c r="AD98" s="31"/>
      <c r="AE98" s="31"/>
      <c r="AF98" s="31"/>
    </row>
    <row r="99" spans="27:33" x14ac:dyDescent="0.25">
      <c r="AA99" s="31"/>
      <c r="AB99" s="31"/>
      <c r="AC99" s="31"/>
      <c r="AD99" s="31"/>
      <c r="AE99" s="31"/>
      <c r="AF99" s="31"/>
    </row>
    <row r="100" spans="27:33" x14ac:dyDescent="0.25">
      <c r="AA100" s="31"/>
      <c r="AB100" s="31"/>
      <c r="AC100" s="31"/>
      <c r="AD100" s="31"/>
      <c r="AE100" s="31"/>
      <c r="AF100" s="31"/>
    </row>
    <row r="101" spans="27:33" x14ac:dyDescent="0.25">
      <c r="AA101" s="31"/>
      <c r="AB101" s="31"/>
      <c r="AC101" s="31"/>
      <c r="AD101" s="31"/>
      <c r="AE101" s="31"/>
      <c r="AF101" s="31"/>
    </row>
    <row r="102" spans="27:33" x14ac:dyDescent="0.25">
      <c r="AA102" s="31"/>
      <c r="AB102" s="31"/>
      <c r="AC102" s="31"/>
      <c r="AD102" s="31"/>
      <c r="AE102" s="31"/>
      <c r="AF102" s="31"/>
    </row>
    <row r="103" spans="27:33" x14ac:dyDescent="0.25">
      <c r="AA103" s="31"/>
      <c r="AB103" s="31"/>
      <c r="AC103" s="31"/>
      <c r="AD103" s="31"/>
      <c r="AE103" s="31"/>
      <c r="AF103" s="31"/>
    </row>
    <row r="104" spans="27:33" x14ac:dyDescent="0.25">
      <c r="AA104" s="31"/>
      <c r="AB104" s="31"/>
      <c r="AC104" s="31"/>
      <c r="AD104" s="31"/>
      <c r="AE104" s="31"/>
      <c r="AF104" s="31"/>
    </row>
    <row r="105" spans="27:33" x14ac:dyDescent="0.25">
      <c r="AA105" s="31"/>
      <c r="AB105" s="31"/>
      <c r="AC105" s="31"/>
      <c r="AD105" s="31"/>
      <c r="AE105" s="31"/>
      <c r="AF105" s="31"/>
    </row>
    <row r="106" spans="27:33" x14ac:dyDescent="0.25">
      <c r="AA106" s="31"/>
      <c r="AB106" s="31"/>
      <c r="AC106" s="31"/>
      <c r="AD106" s="31"/>
      <c r="AE106" s="31"/>
      <c r="AF106" s="31"/>
    </row>
    <row r="107" spans="27:33" x14ac:dyDescent="0.25">
      <c r="AA107" s="31"/>
      <c r="AB107" s="31"/>
      <c r="AC107" s="31"/>
      <c r="AD107" s="31"/>
      <c r="AE107" s="31"/>
      <c r="AF107" s="31"/>
    </row>
    <row r="108" spans="27:33" x14ac:dyDescent="0.25">
      <c r="AA108" s="31"/>
      <c r="AB108" s="31"/>
      <c r="AC108" s="31"/>
      <c r="AD108" s="31"/>
      <c r="AE108" s="31"/>
      <c r="AF108" s="31"/>
    </row>
    <row r="109" spans="27:33" x14ac:dyDescent="0.25">
      <c r="AA109" s="31"/>
      <c r="AB109" s="31"/>
      <c r="AC109" s="31"/>
      <c r="AD109" s="31"/>
      <c r="AE109" s="31"/>
      <c r="AF109" s="31"/>
    </row>
  </sheetData>
  <sheetProtection selectLockedCells="1"/>
  <mergeCells count="7">
    <mergeCell ref="C22:D25"/>
    <mergeCell ref="C1:G1"/>
    <mergeCell ref="AA1:AE1"/>
    <mergeCell ref="AA2:AB2"/>
    <mergeCell ref="AA3:AE3"/>
    <mergeCell ref="C6:G8"/>
    <mergeCell ref="AA6:AE9"/>
  </mergeCells>
  <conditionalFormatting sqref="AA11:AE55">
    <cfRule type="cellIs" dxfId="81" priority="3" operator="equal">
      <formula>0</formula>
    </cfRule>
    <cfRule type="cellIs" dxfId="80" priority="4" operator="lessThan">
      <formula>0</formula>
    </cfRule>
  </conditionalFormatting>
  <dataValidations count="1">
    <dataValidation type="list" allowBlank="1" showInputMessage="1" showErrorMessage="1" sqref="C10:C20" xr:uid="{00000000-0002-0000-0600-000000000000}">
      <formula1>INDIRECT("PLAND[PLAND]")</formula1>
    </dataValidation>
  </dataValidations>
  <pageMargins left="0.71" right="0.52" top="0.75" bottom="0.75" header="0.26" footer="0.3"/>
  <pageSetup paperSize="9" scale="76" orientation="portrait" r:id="rId1"/>
  <headerFooter>
    <oddFooter>&amp;L&amp;P&amp;R&amp;D    &amp;T</oddFooter>
  </headerFooter>
  <drawing r:id="rId2"/>
  <legacyDrawing r:id="rId3"/>
  <controls>
    <mc:AlternateContent xmlns:mc="http://schemas.openxmlformats.org/markup-compatibility/2006">
      <mc:Choice Requires="x14">
        <control shapeId="15369" r:id="rId4" name="CommandButton6">
          <controlPr defaultSize="0" autoLine="0" r:id="rId5">
            <anchor moveWithCells="1">
              <from>
                <xdr:col>7</xdr:col>
                <xdr:colOff>333375</xdr:colOff>
                <xdr:row>15</xdr:row>
                <xdr:rowOff>161925</xdr:rowOff>
              </from>
              <to>
                <xdr:col>8</xdr:col>
                <xdr:colOff>628650</xdr:colOff>
                <xdr:row>17</xdr:row>
                <xdr:rowOff>76200</xdr:rowOff>
              </to>
            </anchor>
          </controlPr>
        </control>
      </mc:Choice>
      <mc:Fallback>
        <control shapeId="15369" r:id="rId4" name="CommandButton6"/>
      </mc:Fallback>
    </mc:AlternateContent>
    <mc:AlternateContent xmlns:mc="http://schemas.openxmlformats.org/markup-compatibility/2006">
      <mc:Choice Requires="x14">
        <control shapeId="15367" r:id="rId6" name="CommandButton5">
          <controlPr defaultSize="0" print="0" autoLine="0" r:id="rId7">
            <anchor moveWithCells="1">
              <from>
                <xdr:col>1</xdr:col>
                <xdr:colOff>1247775</xdr:colOff>
                <xdr:row>7</xdr:row>
                <xdr:rowOff>152400</xdr:rowOff>
              </from>
              <to>
                <xdr:col>3</xdr:col>
                <xdr:colOff>19050</xdr:colOff>
                <xdr:row>9</xdr:row>
                <xdr:rowOff>19050</xdr:rowOff>
              </to>
            </anchor>
          </controlPr>
        </control>
      </mc:Choice>
      <mc:Fallback>
        <control shapeId="15367" r:id="rId6" name="CommandButton5"/>
      </mc:Fallback>
    </mc:AlternateContent>
    <mc:AlternateContent xmlns:mc="http://schemas.openxmlformats.org/markup-compatibility/2006">
      <mc:Choice Requires="x14">
        <control shapeId="15364" r:id="rId8" name="CommandButton4">
          <controlPr defaultSize="0" autoLine="0" r:id="rId9">
            <anchor moveWithCells="1">
              <from>
                <xdr:col>1</xdr:col>
                <xdr:colOff>133350</xdr:colOff>
                <xdr:row>9</xdr:row>
                <xdr:rowOff>47625</xdr:rowOff>
              </from>
              <to>
                <xdr:col>1</xdr:col>
                <xdr:colOff>1066800</xdr:colOff>
                <xdr:row>11</xdr:row>
                <xdr:rowOff>19050</xdr:rowOff>
              </to>
            </anchor>
          </controlPr>
        </control>
      </mc:Choice>
      <mc:Fallback>
        <control shapeId="15364" r:id="rId8" name="CommandButton4"/>
      </mc:Fallback>
    </mc:AlternateContent>
    <mc:AlternateContent xmlns:mc="http://schemas.openxmlformats.org/markup-compatibility/2006">
      <mc:Choice Requires="x14">
        <control shapeId="15363" r:id="rId10" name="CommandButton3">
          <controlPr defaultSize="0" autoLine="0" r:id="rId11">
            <anchor moveWithCells="1">
              <from>
                <xdr:col>7</xdr:col>
                <xdr:colOff>304800</xdr:colOff>
                <xdr:row>13</xdr:row>
                <xdr:rowOff>66675</xdr:rowOff>
              </from>
              <to>
                <xdr:col>8</xdr:col>
                <xdr:colOff>619125</xdr:colOff>
                <xdr:row>15</xdr:row>
                <xdr:rowOff>0</xdr:rowOff>
              </to>
            </anchor>
          </controlPr>
        </control>
      </mc:Choice>
      <mc:Fallback>
        <control shapeId="15363" r:id="rId10" name="CommandButton3"/>
      </mc:Fallback>
    </mc:AlternateContent>
    <mc:AlternateContent xmlns:mc="http://schemas.openxmlformats.org/markup-compatibility/2006">
      <mc:Choice Requires="x14">
        <control shapeId="15362" r:id="rId12" name="CommandButton2">
          <controlPr defaultSize="0" autoLine="0" r:id="rId13">
            <anchor moveWithCells="1">
              <from>
                <xdr:col>7</xdr:col>
                <xdr:colOff>295275</xdr:colOff>
                <xdr:row>10</xdr:row>
                <xdr:rowOff>142875</xdr:rowOff>
              </from>
              <to>
                <xdr:col>8</xdr:col>
                <xdr:colOff>609600</xdr:colOff>
                <xdr:row>12</xdr:row>
                <xdr:rowOff>66675</xdr:rowOff>
              </to>
            </anchor>
          </controlPr>
        </control>
      </mc:Choice>
      <mc:Fallback>
        <control shapeId="15362" r:id="rId12" name="CommandButton2"/>
      </mc:Fallback>
    </mc:AlternateContent>
    <mc:AlternateContent xmlns:mc="http://schemas.openxmlformats.org/markup-compatibility/2006">
      <mc:Choice Requires="x14">
        <control shapeId="15361" r:id="rId14" name="CommandButton1">
          <controlPr defaultSize="0" autoLine="0" r:id="rId15">
            <anchor moveWithCells="1">
              <from>
                <xdr:col>7</xdr:col>
                <xdr:colOff>304800</xdr:colOff>
                <xdr:row>8</xdr:row>
                <xdr:rowOff>38100</xdr:rowOff>
              </from>
              <to>
                <xdr:col>8</xdr:col>
                <xdr:colOff>619125</xdr:colOff>
                <xdr:row>9</xdr:row>
                <xdr:rowOff>161925</xdr:rowOff>
              </to>
            </anchor>
          </controlPr>
        </control>
      </mc:Choice>
      <mc:Fallback>
        <control shapeId="15361" r:id="rId14" name="CommandButton1"/>
      </mc:Fallback>
    </mc:AlternateContent>
    <mc:AlternateContent xmlns:mc="http://schemas.openxmlformats.org/markup-compatibility/2006">
      <mc:Choice Requires="x14">
        <control shapeId="15370" r:id="rId16" name="CommandButton7">
          <controlPr defaultSize="0" autoLine="0" r:id="rId17">
            <anchor moveWithCells="1">
              <from>
                <xdr:col>9</xdr:col>
                <xdr:colOff>9525</xdr:colOff>
                <xdr:row>10</xdr:row>
                <xdr:rowOff>142875</xdr:rowOff>
              </from>
              <to>
                <xdr:col>10</xdr:col>
                <xdr:colOff>104775</xdr:colOff>
                <xdr:row>12</xdr:row>
                <xdr:rowOff>57150</xdr:rowOff>
              </to>
            </anchor>
          </controlPr>
        </control>
      </mc:Choice>
      <mc:Fallback>
        <control shapeId="15370" r:id="rId16" name="CommandButton7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0D5BB930-A915-4DEB-BE8B-66FB5A8ACC10}">
            <xm:f>NOT(ISERROR(SEARCH($G$21,G21)))</xm:f>
            <xm:f>$G$21</xm:f>
            <x14:dxf>
              <fill>
                <patternFill>
                  <bgColor rgb="FFFFFF00"/>
                </patternFill>
              </fill>
            </x14:dxf>
          </x14:cfRule>
          <xm:sqref>G21</xm:sqref>
        </x14:conditionalFormatting>
        <x14:conditionalFormatting xmlns:xm="http://schemas.microsoft.com/office/excel/2006/main">
          <x14:cfRule type="containsText" priority="1" operator="containsText" id="{A3F9E4D4-8E57-4240-AF34-3AB99835631F}">
            <xm:f>NOT(ISERROR(SEARCH($AA$2,AA2)))</xm:f>
            <xm:f>$AA$2</xm:f>
            <x14:dxf>
              <fill>
                <patternFill>
                  <bgColor rgb="FFFFFF00"/>
                </patternFill>
              </fill>
            </x14:dxf>
          </x14:cfRule>
          <xm:sqref>AA2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AG110"/>
  <sheetViews>
    <sheetView showGridLines="0" showRowColHeaders="0" zoomScaleNormal="100" workbookViewId="0">
      <selection activeCell="C6" sqref="C6:G8"/>
    </sheetView>
  </sheetViews>
  <sheetFormatPr baseColWidth="10" defaultRowHeight="15" x14ac:dyDescent="0.25"/>
  <cols>
    <col min="2" max="2" width="19.140625" customWidth="1"/>
    <col min="3" max="3" width="15.42578125" customWidth="1"/>
    <col min="4" max="4" width="25.42578125" customWidth="1"/>
    <col min="5" max="5" width="13" customWidth="1"/>
    <col min="6" max="6" width="12.85546875" customWidth="1"/>
    <col min="7" max="7" width="34.7109375" customWidth="1"/>
    <col min="27" max="27" width="13.85546875" customWidth="1"/>
    <col min="28" max="28" width="27.42578125" customWidth="1"/>
    <col min="29" max="29" width="14.42578125" customWidth="1"/>
    <col min="30" max="30" width="15.42578125" customWidth="1"/>
    <col min="31" max="31" width="31.5703125" customWidth="1"/>
  </cols>
  <sheetData>
    <row r="1" spans="1:31" x14ac:dyDescent="0.25">
      <c r="A1" s="23"/>
      <c r="B1" s="23"/>
      <c r="C1" s="245" t="s">
        <v>64</v>
      </c>
      <c r="D1" s="245"/>
      <c r="E1" s="245"/>
      <c r="F1" s="245"/>
      <c r="G1" s="245"/>
      <c r="H1" s="164">
        <v>0</v>
      </c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07"/>
      <c r="AB1" s="207"/>
      <c r="AC1" s="207"/>
      <c r="AD1" s="207"/>
      <c r="AE1" s="207"/>
    </row>
    <row r="2" spans="1:31" x14ac:dyDescent="0.25">
      <c r="A2" s="23"/>
      <c r="B2" s="23"/>
      <c r="C2" s="5" t="s">
        <v>65</v>
      </c>
      <c r="D2" s="11">
        <f>MAX(DIARIO!F2:F68)+1</f>
        <v>1</v>
      </c>
      <c r="H2" s="116"/>
      <c r="I2" s="116"/>
      <c r="J2" s="116"/>
      <c r="K2" s="116"/>
      <c r="L2" s="116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46" t="str">
        <f>G22</f>
        <v/>
      </c>
      <c r="AB2" s="246"/>
    </row>
    <row r="3" spans="1:31" x14ac:dyDescent="0.25">
      <c r="A3" s="23"/>
      <c r="B3" s="23"/>
      <c r="C3" s="5" t="s">
        <v>66</v>
      </c>
      <c r="D3" s="18"/>
      <c r="E3" s="5" t="s">
        <v>6</v>
      </c>
      <c r="F3" s="20">
        <v>42792</v>
      </c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07" t="str">
        <f>C1</f>
        <v>NOTA DE CREDITO</v>
      </c>
      <c r="AB3" s="207"/>
      <c r="AC3" s="207"/>
      <c r="AD3" s="207"/>
      <c r="AE3" s="207"/>
    </row>
    <row r="4" spans="1:31" ht="21" x14ac:dyDescent="0.35">
      <c r="A4" s="23"/>
      <c r="B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D4" s="34" t="s">
        <v>67</v>
      </c>
      <c r="AE4" s="35">
        <f>D3</f>
        <v>0</v>
      </c>
    </row>
    <row r="5" spans="1:31" ht="15.75" thickBot="1" x14ac:dyDescent="0.3">
      <c r="A5" s="23"/>
      <c r="B5" s="23"/>
      <c r="C5" s="1" t="s">
        <v>32</v>
      </c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t="s">
        <v>32</v>
      </c>
      <c r="AD5" s="5" t="s">
        <v>6</v>
      </c>
      <c r="AE5" s="8">
        <f>F3</f>
        <v>42792</v>
      </c>
    </row>
    <row r="6" spans="1:31" x14ac:dyDescent="0.25">
      <c r="A6" s="23"/>
      <c r="B6" s="23"/>
      <c r="C6" s="247"/>
      <c r="D6" s="248"/>
      <c r="E6" s="248"/>
      <c r="F6" s="248"/>
      <c r="G6" s="249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56">
        <f>C6</f>
        <v>0</v>
      </c>
      <c r="AB6" s="257"/>
      <c r="AC6" s="257"/>
      <c r="AD6" s="257"/>
      <c r="AE6" s="258"/>
    </row>
    <row r="7" spans="1:31" x14ac:dyDescent="0.25">
      <c r="A7" s="23"/>
      <c r="B7" s="23"/>
      <c r="C7" s="250"/>
      <c r="D7" s="251"/>
      <c r="E7" s="251"/>
      <c r="F7" s="251"/>
      <c r="G7" s="252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59"/>
      <c r="AB7" s="260"/>
      <c r="AC7" s="260"/>
      <c r="AD7" s="260"/>
      <c r="AE7" s="261"/>
    </row>
    <row r="8" spans="1:31" ht="15.75" thickBot="1" x14ac:dyDescent="0.3">
      <c r="A8" s="23"/>
      <c r="B8" s="23"/>
      <c r="C8" s="253"/>
      <c r="D8" s="254"/>
      <c r="E8" s="254"/>
      <c r="F8" s="254"/>
      <c r="G8" s="255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59"/>
      <c r="AB8" s="260"/>
      <c r="AC8" s="260"/>
      <c r="AD8" s="260"/>
      <c r="AE8" s="261"/>
    </row>
    <row r="9" spans="1:31" s="21" customFormat="1" x14ac:dyDescent="0.25">
      <c r="A9" s="24"/>
      <c r="B9" s="24"/>
      <c r="C9" s="22" t="s">
        <v>1</v>
      </c>
      <c r="D9" s="22" t="s">
        <v>2</v>
      </c>
      <c r="E9" s="22" t="s">
        <v>22</v>
      </c>
      <c r="F9" s="22" t="s">
        <v>5</v>
      </c>
      <c r="G9" s="38" t="s">
        <v>31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62"/>
      <c r="AB9" s="263"/>
      <c r="AC9" s="263"/>
      <c r="AD9" s="263"/>
      <c r="AE9" s="264"/>
    </row>
    <row r="10" spans="1:31" ht="15.75" thickBot="1" x14ac:dyDescent="0.3">
      <c r="A10" s="23"/>
      <c r="B10" s="23"/>
      <c r="C10" s="25"/>
      <c r="D10" s="184"/>
      <c r="E10" s="28"/>
      <c r="F10" s="37"/>
      <c r="G10" s="29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32" t="s">
        <v>1</v>
      </c>
      <c r="AB10" s="32" t="s">
        <v>2</v>
      </c>
      <c r="AC10" s="32" t="s">
        <v>22</v>
      </c>
      <c r="AD10" s="32" t="s">
        <v>5</v>
      </c>
      <c r="AE10" s="32" t="s">
        <v>42</v>
      </c>
    </row>
    <row r="11" spans="1:31" ht="15.75" thickTop="1" x14ac:dyDescent="0.25">
      <c r="A11" s="23"/>
      <c r="B11" s="23"/>
      <c r="C11" s="26"/>
      <c r="D11" s="184"/>
      <c r="E11" s="28"/>
      <c r="F11" s="37"/>
      <c r="G11" s="29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C11" s="16"/>
      <c r="AD11" s="16"/>
      <c r="AE11" s="13"/>
    </row>
    <row r="12" spans="1:31" x14ac:dyDescent="0.25">
      <c r="A12" s="23"/>
      <c r="B12" s="23"/>
      <c r="C12" s="26"/>
      <c r="D12" s="184"/>
      <c r="E12" s="28"/>
      <c r="F12" s="37"/>
      <c r="G12" s="30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C12" s="16"/>
      <c r="AD12" s="16"/>
      <c r="AE12" s="13"/>
    </row>
    <row r="13" spans="1:31" x14ac:dyDescent="0.25">
      <c r="A13" s="23"/>
      <c r="B13" s="23"/>
      <c r="C13" s="26"/>
      <c r="D13" s="184"/>
      <c r="E13" s="28"/>
      <c r="F13" s="37"/>
      <c r="G13" s="30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C13" s="16"/>
      <c r="AD13" s="16"/>
      <c r="AE13" s="13"/>
    </row>
    <row r="14" spans="1:31" x14ac:dyDescent="0.25">
      <c r="A14" s="23"/>
      <c r="B14" s="23"/>
      <c r="C14" s="26"/>
      <c r="D14" s="184"/>
      <c r="E14" s="28"/>
      <c r="F14" s="37"/>
      <c r="G14" s="30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C14" s="16"/>
      <c r="AD14" s="16"/>
      <c r="AE14" s="13"/>
    </row>
    <row r="15" spans="1:31" x14ac:dyDescent="0.25">
      <c r="A15" s="23"/>
      <c r="B15" s="23"/>
      <c r="C15" s="26"/>
      <c r="D15" s="184"/>
      <c r="E15" s="28"/>
      <c r="F15" s="37"/>
      <c r="G15" s="30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C15" s="16"/>
      <c r="AD15" s="16"/>
      <c r="AE15" s="13"/>
    </row>
    <row r="16" spans="1:31" x14ac:dyDescent="0.25">
      <c r="A16" s="23"/>
      <c r="B16" s="23"/>
      <c r="C16" s="26"/>
      <c r="D16" s="184"/>
      <c r="E16" s="28"/>
      <c r="F16" s="37"/>
      <c r="G16" s="30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C16" s="16"/>
      <c r="AD16" s="16"/>
      <c r="AE16" s="13"/>
    </row>
    <row r="17" spans="1:33" x14ac:dyDescent="0.25">
      <c r="A17" s="23"/>
      <c r="B17" s="23"/>
      <c r="C17" s="26"/>
      <c r="D17" s="184"/>
      <c r="E17" s="28"/>
      <c r="F17" s="37"/>
      <c r="G17" s="30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C17" s="16"/>
      <c r="AD17" s="16"/>
      <c r="AE17" s="13"/>
    </row>
    <row r="18" spans="1:33" x14ac:dyDescent="0.25">
      <c r="A18" s="23"/>
      <c r="B18" s="23"/>
      <c r="C18" s="26"/>
      <c r="D18" s="184"/>
      <c r="E18" s="28"/>
      <c r="F18" s="37"/>
      <c r="G18" s="30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C18" s="16"/>
      <c r="AD18" s="16"/>
      <c r="AE18" s="13"/>
    </row>
    <row r="19" spans="1:33" x14ac:dyDescent="0.25">
      <c r="A19" s="23"/>
      <c r="B19" s="23"/>
      <c r="C19" s="26"/>
      <c r="D19" s="184"/>
      <c r="E19" s="28"/>
      <c r="F19" s="37"/>
      <c r="G19" s="30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C19" s="16"/>
      <c r="AD19" s="16"/>
      <c r="AE19" s="13"/>
    </row>
    <row r="20" spans="1:33" x14ac:dyDescent="0.25">
      <c r="A20" s="23"/>
      <c r="B20" s="23"/>
      <c r="C20" s="26"/>
      <c r="D20" s="184"/>
      <c r="E20" s="28"/>
      <c r="F20" s="37"/>
      <c r="G20" s="30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C20" s="16"/>
      <c r="AD20" s="16"/>
      <c r="AE20" s="13"/>
    </row>
    <row r="21" spans="1:33" x14ac:dyDescent="0.25">
      <c r="A21" s="23"/>
      <c r="B21" s="23"/>
      <c r="C21" s="27"/>
      <c r="D21" s="185"/>
      <c r="E21" s="19"/>
      <c r="F21" s="39"/>
      <c r="G21" s="17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C21" s="16"/>
      <c r="AD21" s="16"/>
      <c r="AE21" s="13"/>
    </row>
    <row r="22" spans="1:33" ht="15.75" thickBot="1" x14ac:dyDescent="0.3">
      <c r="A22" s="23"/>
      <c r="B22" s="23"/>
      <c r="C22" t="s">
        <v>34</v>
      </c>
      <c r="D22" s="5" t="s">
        <v>35</v>
      </c>
      <c r="E22" s="13">
        <f>SUM(E10:E21)</f>
        <v>0</v>
      </c>
      <c r="F22" s="13">
        <f>SUM(F10:F21)</f>
        <v>0</v>
      </c>
      <c r="G22" s="15" t="str">
        <f>IF(F23&lt;&gt;0,"OJO ASIENTO NO CUADRA","")</f>
        <v/>
      </c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13"/>
      <c r="AB22" s="13"/>
      <c r="AC22" s="16"/>
      <c r="AD22" s="16"/>
      <c r="AE22" s="13"/>
    </row>
    <row r="23" spans="1:33" x14ac:dyDescent="0.25">
      <c r="A23" s="23"/>
      <c r="B23" s="23"/>
      <c r="C23" s="239"/>
      <c r="D23" s="240"/>
      <c r="F23" s="16">
        <f>E22-F22</f>
        <v>0</v>
      </c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13"/>
      <c r="AB23" s="13"/>
      <c r="AC23" s="16"/>
      <c r="AD23" s="16"/>
      <c r="AE23" s="13"/>
    </row>
    <row r="24" spans="1:33" x14ac:dyDescent="0.25">
      <c r="A24" s="23"/>
      <c r="B24" s="23"/>
      <c r="C24" s="241"/>
      <c r="D24" s="242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C24" s="16"/>
      <c r="AD24" s="16"/>
      <c r="AE24" s="13"/>
    </row>
    <row r="25" spans="1:33" x14ac:dyDescent="0.25">
      <c r="A25" s="23"/>
      <c r="B25" s="23"/>
      <c r="C25" s="241"/>
      <c r="D25" s="242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C25" s="16"/>
      <c r="AD25" s="16"/>
      <c r="AE25" s="13"/>
    </row>
    <row r="26" spans="1:33" ht="15.75" thickBot="1" x14ac:dyDescent="0.3">
      <c r="A26" s="23"/>
      <c r="B26" s="23"/>
      <c r="C26" s="243"/>
      <c r="D26" s="244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C26" s="16"/>
      <c r="AD26" s="16"/>
      <c r="AE26" s="13"/>
    </row>
    <row r="27" spans="1:33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C27" s="16"/>
      <c r="AD27" s="16"/>
      <c r="AE27" s="13"/>
      <c r="AF27" s="31"/>
      <c r="AG27" s="31"/>
    </row>
    <row r="28" spans="1:33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C28" s="16"/>
      <c r="AD28" s="16"/>
      <c r="AE28" s="13"/>
      <c r="AF28" s="31"/>
      <c r="AG28" s="31"/>
    </row>
    <row r="29" spans="1:33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C29" s="16"/>
      <c r="AD29" s="16"/>
      <c r="AE29" s="13"/>
      <c r="AF29" s="31"/>
      <c r="AG29" s="31"/>
    </row>
    <row r="30" spans="1:33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C30" s="16"/>
      <c r="AD30" s="16"/>
      <c r="AE30" s="13"/>
      <c r="AF30" s="31"/>
      <c r="AG30" s="31"/>
    </row>
    <row r="31" spans="1:33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C31" s="16"/>
      <c r="AD31" s="16"/>
      <c r="AE31" s="13"/>
      <c r="AF31" s="31"/>
      <c r="AG31" s="31"/>
    </row>
    <row r="32" spans="1:33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C32" s="16"/>
      <c r="AD32" s="16"/>
      <c r="AE32" s="13"/>
      <c r="AF32" s="31"/>
      <c r="AG32" s="31"/>
    </row>
    <row r="33" spans="1:33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C33" s="16"/>
      <c r="AD33" s="16"/>
      <c r="AE33" s="13"/>
      <c r="AF33" s="31"/>
      <c r="AG33" s="31"/>
    </row>
    <row r="34" spans="1:33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C34" s="16"/>
      <c r="AD34" s="16"/>
      <c r="AE34" s="13"/>
      <c r="AF34" s="31"/>
      <c r="AG34" s="31"/>
    </row>
    <row r="35" spans="1:33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C35" s="16"/>
      <c r="AD35" s="16"/>
      <c r="AE35" s="13"/>
      <c r="AF35" s="31"/>
      <c r="AG35" s="31"/>
    </row>
    <row r="36" spans="1:33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C36" s="16"/>
      <c r="AD36" s="16"/>
      <c r="AE36" s="13"/>
      <c r="AF36" s="31"/>
      <c r="AG36" s="31"/>
    </row>
    <row r="37" spans="1:33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C37" s="16"/>
      <c r="AD37" s="16"/>
      <c r="AE37" s="13"/>
      <c r="AF37" s="31"/>
      <c r="AG37" s="31"/>
    </row>
    <row r="38" spans="1:33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C38" s="16"/>
      <c r="AD38" s="16"/>
      <c r="AE38" s="13"/>
      <c r="AF38" s="31"/>
      <c r="AG38" s="31"/>
    </row>
    <row r="39" spans="1:33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C39" s="16"/>
      <c r="AD39" s="16"/>
      <c r="AE39" s="13"/>
      <c r="AF39" s="31"/>
      <c r="AG39" s="31"/>
    </row>
    <row r="40" spans="1:33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C40" s="16"/>
      <c r="AD40" s="16"/>
      <c r="AE40" s="13"/>
      <c r="AF40" s="31"/>
      <c r="AG40" s="31"/>
    </row>
    <row r="41" spans="1:33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C41" s="16"/>
      <c r="AD41" s="16"/>
      <c r="AE41" s="13"/>
      <c r="AF41" s="31"/>
      <c r="AG41" s="31"/>
    </row>
    <row r="42" spans="1:33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C42" s="16"/>
      <c r="AD42" s="16"/>
      <c r="AE42" s="13"/>
      <c r="AF42" s="31"/>
      <c r="AG42" s="31"/>
    </row>
    <row r="43" spans="1:33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C43" s="16"/>
      <c r="AD43" s="16"/>
      <c r="AE43" s="13"/>
      <c r="AF43" s="31"/>
      <c r="AG43" s="31"/>
    </row>
    <row r="44" spans="1:33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C44" s="16"/>
      <c r="AD44" s="16"/>
      <c r="AE44" s="13"/>
      <c r="AF44" s="31"/>
      <c r="AG44" s="31"/>
    </row>
    <row r="45" spans="1:33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C45" s="16"/>
      <c r="AD45" s="16"/>
      <c r="AE45" s="13"/>
      <c r="AF45" s="31"/>
      <c r="AG45" s="31"/>
    </row>
    <row r="46" spans="1:33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C46" s="16"/>
      <c r="AD46" s="16"/>
      <c r="AE46" s="13"/>
      <c r="AF46" s="31"/>
      <c r="AG46" s="31"/>
    </row>
    <row r="47" spans="1:33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C47" s="16"/>
      <c r="AD47" s="16"/>
      <c r="AE47" s="13"/>
      <c r="AF47" s="31"/>
      <c r="AG47" s="31"/>
    </row>
    <row r="48" spans="1:33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C48" s="16"/>
      <c r="AD48" s="16"/>
      <c r="AE48" s="13"/>
      <c r="AF48" s="31"/>
      <c r="AG48" s="31"/>
    </row>
    <row r="49" spans="1:33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C49" s="16"/>
      <c r="AD49" s="16"/>
      <c r="AE49" s="13"/>
      <c r="AF49" s="31"/>
      <c r="AG49" s="31"/>
    </row>
    <row r="50" spans="1:33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C50" s="16"/>
      <c r="AD50" s="16"/>
      <c r="AE50" s="13"/>
      <c r="AF50" s="31"/>
      <c r="AG50" s="31"/>
    </row>
    <row r="51" spans="1:33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C51" s="16"/>
      <c r="AD51" s="16"/>
      <c r="AE51" s="13"/>
      <c r="AF51" s="31"/>
      <c r="AG51" s="31"/>
    </row>
    <row r="52" spans="1:33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C52" s="16"/>
      <c r="AD52" s="16"/>
      <c r="AE52" s="13"/>
      <c r="AF52" s="31"/>
      <c r="AG52" s="31"/>
    </row>
    <row r="53" spans="1:33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C53" s="16"/>
      <c r="AD53" s="16"/>
      <c r="AE53" s="13"/>
      <c r="AF53" s="31"/>
      <c r="AG53" s="31"/>
    </row>
    <row r="54" spans="1:33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C54" s="16"/>
      <c r="AD54" s="16"/>
      <c r="AE54" s="13"/>
      <c r="AF54" s="31"/>
      <c r="AG54" s="31"/>
    </row>
    <row r="55" spans="1:33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C55" s="16"/>
      <c r="AD55" s="16"/>
      <c r="AE55" s="13"/>
      <c r="AF55" s="31"/>
      <c r="AG55" s="31"/>
    </row>
    <row r="56" spans="1:33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C56" s="16"/>
      <c r="AD56" s="16"/>
      <c r="AE56" s="13"/>
      <c r="AF56" s="31"/>
      <c r="AG56" s="31"/>
    </row>
    <row r="57" spans="1:33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31"/>
      <c r="AB57" s="31"/>
      <c r="AC57" s="31"/>
      <c r="AD57" s="31"/>
      <c r="AE57" s="31"/>
      <c r="AF57" s="31"/>
      <c r="AG57" s="31"/>
    </row>
    <row r="58" spans="1:33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31"/>
      <c r="AB58" s="49" t="s">
        <v>56</v>
      </c>
      <c r="AC58" s="33">
        <f>SUM(AC11:AC57)</f>
        <v>0</v>
      </c>
      <c r="AD58" s="33">
        <f>SUM(AD11:AD57)</f>
        <v>0</v>
      </c>
      <c r="AE58" s="31"/>
      <c r="AF58" s="31"/>
      <c r="AG58" s="31"/>
    </row>
    <row r="59" spans="1:33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31"/>
      <c r="AB59" s="31"/>
      <c r="AC59" s="31"/>
      <c r="AD59" s="31"/>
      <c r="AE59" s="31"/>
      <c r="AF59" s="31"/>
      <c r="AG59" s="31"/>
    </row>
    <row r="60" spans="1:33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31"/>
      <c r="AB60" s="31"/>
      <c r="AC60" s="31"/>
      <c r="AD60" s="31"/>
      <c r="AE60" s="31"/>
      <c r="AF60" s="31"/>
      <c r="AG60" s="31"/>
    </row>
    <row r="61" spans="1:33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31"/>
      <c r="AB61" s="31"/>
      <c r="AC61" s="31"/>
      <c r="AD61" s="31"/>
      <c r="AE61" s="31"/>
      <c r="AF61" s="31"/>
      <c r="AG61" s="31"/>
    </row>
    <row r="62" spans="1:33" x14ac:dyDescent="0.25">
      <c r="A62" s="23"/>
      <c r="B62" s="23"/>
      <c r="AA62" s="31"/>
      <c r="AB62" s="31"/>
      <c r="AC62" s="31"/>
      <c r="AD62" s="31"/>
      <c r="AE62" s="31"/>
      <c r="AF62" s="31"/>
      <c r="AG62" s="31"/>
    </row>
    <row r="63" spans="1:33" x14ac:dyDescent="0.25">
      <c r="AA63" s="36" t="s">
        <v>45</v>
      </c>
      <c r="AB63" s="31"/>
      <c r="AC63" s="31" t="s">
        <v>43</v>
      </c>
      <c r="AD63" s="31"/>
      <c r="AE63" s="31" t="s">
        <v>44</v>
      </c>
      <c r="AF63" s="31"/>
      <c r="AG63" s="31"/>
    </row>
    <row r="64" spans="1:33" x14ac:dyDescent="0.25">
      <c r="AA64" s="31"/>
      <c r="AB64" s="31"/>
      <c r="AC64" s="31"/>
      <c r="AD64" s="31"/>
      <c r="AE64" s="31"/>
      <c r="AF64" s="31"/>
      <c r="AG64" s="31"/>
    </row>
    <row r="65" spans="27:33" x14ac:dyDescent="0.25">
      <c r="AA65" s="31"/>
      <c r="AB65" s="31"/>
      <c r="AC65" s="31"/>
      <c r="AD65" s="31"/>
      <c r="AE65" s="31"/>
      <c r="AF65" s="31"/>
      <c r="AG65" s="31"/>
    </row>
    <row r="66" spans="27:33" x14ac:dyDescent="0.25">
      <c r="AA66" s="31"/>
      <c r="AB66" s="31"/>
      <c r="AC66" s="31"/>
      <c r="AD66" s="31"/>
      <c r="AE66" s="31"/>
      <c r="AF66" s="31"/>
      <c r="AG66" s="31"/>
    </row>
    <row r="67" spans="27:33" x14ac:dyDescent="0.25">
      <c r="AA67" s="31"/>
      <c r="AB67" s="31"/>
      <c r="AC67" s="31"/>
      <c r="AD67" s="31"/>
      <c r="AE67" s="31"/>
      <c r="AF67" s="31"/>
      <c r="AG67" s="31"/>
    </row>
    <row r="68" spans="27:33" x14ac:dyDescent="0.25">
      <c r="AA68" s="31"/>
      <c r="AB68" s="31"/>
      <c r="AC68" s="31"/>
      <c r="AD68" s="31"/>
      <c r="AE68" s="31"/>
      <c r="AF68" s="31"/>
      <c r="AG68" s="31"/>
    </row>
    <row r="69" spans="27:33" x14ac:dyDescent="0.25">
      <c r="AA69" s="31"/>
      <c r="AB69" s="31"/>
      <c r="AC69" s="31"/>
      <c r="AD69" s="31"/>
      <c r="AE69" s="31"/>
      <c r="AF69" s="31"/>
      <c r="AG69" s="31"/>
    </row>
    <row r="70" spans="27:33" x14ac:dyDescent="0.25">
      <c r="AA70" s="31"/>
      <c r="AB70" s="31"/>
      <c r="AC70" s="31"/>
      <c r="AD70" s="31"/>
      <c r="AE70" s="31"/>
      <c r="AF70" s="31"/>
      <c r="AG70" s="31"/>
    </row>
    <row r="71" spans="27:33" x14ac:dyDescent="0.25">
      <c r="AA71" s="31"/>
      <c r="AB71" s="31"/>
      <c r="AC71" s="31"/>
      <c r="AD71" s="31"/>
      <c r="AE71" s="31"/>
      <c r="AF71" s="31"/>
      <c r="AG71" s="31"/>
    </row>
    <row r="72" spans="27:33" x14ac:dyDescent="0.25">
      <c r="AA72" s="31"/>
      <c r="AB72" s="31"/>
      <c r="AC72" s="31"/>
      <c r="AD72" s="31"/>
      <c r="AE72" s="31"/>
      <c r="AF72" s="31"/>
      <c r="AG72" s="31"/>
    </row>
    <row r="73" spans="27:33" x14ac:dyDescent="0.25">
      <c r="AA73" s="31"/>
      <c r="AB73" s="31"/>
      <c r="AC73" s="31"/>
      <c r="AD73" s="31"/>
      <c r="AE73" s="31"/>
      <c r="AF73" s="31"/>
      <c r="AG73" s="31"/>
    </row>
    <row r="74" spans="27:33" x14ac:dyDescent="0.25">
      <c r="AA74" s="31"/>
      <c r="AB74" s="31"/>
      <c r="AC74" s="31"/>
      <c r="AD74" s="31"/>
      <c r="AE74" s="31"/>
      <c r="AF74" s="31"/>
      <c r="AG74" s="31"/>
    </row>
    <row r="75" spans="27:33" x14ac:dyDescent="0.25">
      <c r="AA75" s="31"/>
      <c r="AB75" s="31"/>
      <c r="AC75" s="31"/>
      <c r="AD75" s="31"/>
      <c r="AE75" s="31"/>
      <c r="AF75" s="31"/>
      <c r="AG75" s="31"/>
    </row>
    <row r="76" spans="27:33" x14ac:dyDescent="0.25">
      <c r="AA76" s="31"/>
      <c r="AB76" s="31"/>
      <c r="AC76" s="31"/>
      <c r="AD76" s="31"/>
      <c r="AE76" s="31"/>
      <c r="AF76" s="31"/>
      <c r="AG76" s="31"/>
    </row>
    <row r="77" spans="27:33" x14ac:dyDescent="0.25">
      <c r="AA77" s="31"/>
      <c r="AB77" s="31"/>
      <c r="AC77" s="31"/>
      <c r="AD77" s="31"/>
      <c r="AE77" s="31"/>
      <c r="AF77" s="31"/>
      <c r="AG77" s="31"/>
    </row>
    <row r="78" spans="27:33" x14ac:dyDescent="0.25">
      <c r="AA78" s="31"/>
      <c r="AB78" s="31"/>
      <c r="AC78" s="31"/>
      <c r="AD78" s="31"/>
      <c r="AE78" s="31"/>
      <c r="AF78" s="31"/>
      <c r="AG78" s="31"/>
    </row>
    <row r="79" spans="27:33" x14ac:dyDescent="0.25">
      <c r="AA79" s="31"/>
      <c r="AB79" s="31"/>
      <c r="AC79" s="31"/>
      <c r="AD79" s="31"/>
      <c r="AE79" s="31"/>
      <c r="AF79" s="31"/>
      <c r="AG79" s="31"/>
    </row>
    <row r="80" spans="27:33" x14ac:dyDescent="0.25">
      <c r="AA80" s="31"/>
      <c r="AB80" s="31"/>
      <c r="AC80" s="31"/>
      <c r="AD80" s="31"/>
      <c r="AE80" s="31"/>
      <c r="AF80" s="31"/>
      <c r="AG80" s="31"/>
    </row>
    <row r="81" spans="27:33" x14ac:dyDescent="0.25">
      <c r="AA81" s="31"/>
      <c r="AB81" s="31"/>
      <c r="AC81" s="31"/>
      <c r="AD81" s="31"/>
      <c r="AE81" s="31"/>
      <c r="AF81" s="31"/>
      <c r="AG81" s="31"/>
    </row>
    <row r="82" spans="27:33" x14ac:dyDescent="0.25">
      <c r="AA82" s="31"/>
      <c r="AB82" s="31"/>
      <c r="AC82" s="31"/>
      <c r="AD82" s="31"/>
      <c r="AE82" s="31"/>
      <c r="AF82" s="31"/>
      <c r="AG82" s="31"/>
    </row>
    <row r="83" spans="27:33" x14ac:dyDescent="0.25">
      <c r="AA83" s="31"/>
      <c r="AB83" s="31"/>
      <c r="AC83" s="31"/>
      <c r="AD83" s="31"/>
      <c r="AE83" s="31"/>
      <c r="AF83" s="31"/>
      <c r="AG83" s="31"/>
    </row>
    <row r="84" spans="27:33" x14ac:dyDescent="0.25">
      <c r="AA84" s="31"/>
      <c r="AB84" s="31"/>
      <c r="AC84" s="31"/>
      <c r="AD84" s="31"/>
      <c r="AE84" s="31"/>
      <c r="AF84" s="31"/>
      <c r="AG84" s="31"/>
    </row>
    <row r="85" spans="27:33" x14ac:dyDescent="0.25">
      <c r="AA85" s="31"/>
      <c r="AB85" s="31"/>
      <c r="AC85" s="31"/>
      <c r="AD85" s="31"/>
      <c r="AE85" s="31"/>
      <c r="AF85" s="31"/>
      <c r="AG85" s="31"/>
    </row>
    <row r="86" spans="27:33" x14ac:dyDescent="0.25">
      <c r="AA86" s="31"/>
      <c r="AB86" s="31"/>
      <c r="AC86" s="31"/>
      <c r="AD86" s="31"/>
      <c r="AE86" s="31"/>
      <c r="AF86" s="31"/>
      <c r="AG86" s="31"/>
    </row>
    <row r="87" spans="27:33" x14ac:dyDescent="0.25">
      <c r="AA87" s="31"/>
      <c r="AB87" s="31"/>
      <c r="AC87" s="31"/>
      <c r="AD87" s="31"/>
      <c r="AE87" s="31"/>
      <c r="AF87" s="31"/>
      <c r="AG87" s="31"/>
    </row>
    <row r="88" spans="27:33" x14ac:dyDescent="0.25">
      <c r="AA88" s="31"/>
      <c r="AB88" s="31"/>
      <c r="AC88" s="31"/>
      <c r="AD88" s="31"/>
      <c r="AE88" s="31"/>
      <c r="AF88" s="31"/>
      <c r="AG88" s="31"/>
    </row>
    <row r="89" spans="27:33" x14ac:dyDescent="0.25">
      <c r="AA89" s="31"/>
      <c r="AB89" s="31"/>
      <c r="AC89" s="31"/>
      <c r="AD89" s="31"/>
      <c r="AE89" s="31"/>
      <c r="AF89" s="31"/>
      <c r="AG89" s="31"/>
    </row>
    <row r="90" spans="27:33" x14ac:dyDescent="0.25">
      <c r="AA90" s="31"/>
      <c r="AB90" s="31"/>
      <c r="AC90" s="31"/>
      <c r="AD90" s="31"/>
      <c r="AE90" s="31"/>
      <c r="AF90" s="31"/>
      <c r="AG90" s="31"/>
    </row>
    <row r="91" spans="27:33" x14ac:dyDescent="0.25">
      <c r="AA91" s="31"/>
      <c r="AB91" s="31"/>
      <c r="AC91" s="31"/>
      <c r="AD91" s="31"/>
      <c r="AE91" s="31"/>
      <c r="AF91" s="31"/>
      <c r="AG91" s="31"/>
    </row>
    <row r="92" spans="27:33" x14ac:dyDescent="0.25">
      <c r="AA92" s="31"/>
      <c r="AB92" s="31"/>
      <c r="AC92" s="31"/>
      <c r="AD92" s="31"/>
      <c r="AE92" s="31"/>
      <c r="AF92" s="31"/>
      <c r="AG92" s="31"/>
    </row>
    <row r="93" spans="27:33" x14ac:dyDescent="0.25">
      <c r="AA93" s="31"/>
      <c r="AB93" s="31"/>
      <c r="AC93" s="31"/>
      <c r="AD93" s="31"/>
      <c r="AE93" s="31"/>
      <c r="AF93" s="31"/>
      <c r="AG93" s="31"/>
    </row>
    <row r="94" spans="27:33" x14ac:dyDescent="0.25">
      <c r="AA94" s="31"/>
      <c r="AB94" s="31"/>
      <c r="AC94" s="31"/>
      <c r="AD94" s="31"/>
      <c r="AE94" s="31"/>
      <c r="AF94" s="31"/>
      <c r="AG94" s="31"/>
    </row>
    <row r="95" spans="27:33" x14ac:dyDescent="0.25">
      <c r="AA95" s="31"/>
      <c r="AB95" s="31"/>
      <c r="AC95" s="31"/>
      <c r="AD95" s="31"/>
      <c r="AE95" s="31"/>
      <c r="AF95" s="31"/>
      <c r="AG95" s="31"/>
    </row>
    <row r="96" spans="27:33" x14ac:dyDescent="0.25">
      <c r="AA96" s="31"/>
      <c r="AB96" s="31"/>
      <c r="AC96" s="31"/>
      <c r="AD96" s="31"/>
      <c r="AE96" s="31"/>
      <c r="AF96" s="31"/>
      <c r="AG96" s="31"/>
    </row>
    <row r="97" spans="27:33" x14ac:dyDescent="0.25">
      <c r="AA97" s="31"/>
      <c r="AB97" s="31"/>
      <c r="AC97" s="31"/>
      <c r="AD97" s="31"/>
      <c r="AE97" s="31"/>
      <c r="AF97" s="31"/>
      <c r="AG97" s="31"/>
    </row>
    <row r="98" spans="27:33" x14ac:dyDescent="0.25">
      <c r="AA98" s="31"/>
      <c r="AB98" s="31"/>
      <c r="AC98" s="31"/>
      <c r="AD98" s="31"/>
      <c r="AE98" s="31"/>
      <c r="AF98" s="31"/>
      <c r="AG98" s="31"/>
    </row>
    <row r="99" spans="27:33" x14ac:dyDescent="0.25">
      <c r="AA99" s="31"/>
      <c r="AB99" s="31"/>
      <c r="AC99" s="31"/>
      <c r="AD99" s="31"/>
      <c r="AE99" s="31"/>
      <c r="AF99" s="31"/>
    </row>
    <row r="100" spans="27:33" x14ac:dyDescent="0.25">
      <c r="AA100" s="31"/>
      <c r="AB100" s="31"/>
      <c r="AC100" s="31"/>
      <c r="AD100" s="31"/>
      <c r="AE100" s="31"/>
      <c r="AF100" s="31"/>
    </row>
    <row r="101" spans="27:33" x14ac:dyDescent="0.25">
      <c r="AA101" s="31"/>
      <c r="AB101" s="31"/>
      <c r="AC101" s="31"/>
      <c r="AD101" s="31"/>
      <c r="AE101" s="31"/>
      <c r="AF101" s="31"/>
    </row>
    <row r="102" spans="27:33" x14ac:dyDescent="0.25">
      <c r="AA102" s="31"/>
      <c r="AB102" s="31"/>
      <c r="AC102" s="31"/>
      <c r="AD102" s="31"/>
      <c r="AE102" s="31"/>
      <c r="AF102" s="31"/>
    </row>
    <row r="103" spans="27:33" x14ac:dyDescent="0.25">
      <c r="AA103" s="31"/>
      <c r="AB103" s="31"/>
      <c r="AC103" s="31"/>
      <c r="AD103" s="31"/>
      <c r="AE103" s="31"/>
      <c r="AF103" s="31"/>
    </row>
    <row r="104" spans="27:33" x14ac:dyDescent="0.25">
      <c r="AA104" s="31"/>
      <c r="AB104" s="31"/>
      <c r="AC104" s="31"/>
      <c r="AD104" s="31"/>
      <c r="AE104" s="31"/>
      <c r="AF104" s="31"/>
    </row>
    <row r="105" spans="27:33" x14ac:dyDescent="0.25">
      <c r="AA105" s="31"/>
      <c r="AB105" s="31"/>
      <c r="AC105" s="31"/>
      <c r="AD105" s="31"/>
      <c r="AE105" s="31"/>
      <c r="AF105" s="31"/>
    </row>
    <row r="106" spans="27:33" x14ac:dyDescent="0.25">
      <c r="AA106" s="31"/>
      <c r="AB106" s="31"/>
      <c r="AC106" s="31"/>
      <c r="AD106" s="31"/>
      <c r="AE106" s="31"/>
      <c r="AF106" s="31"/>
    </row>
    <row r="107" spans="27:33" x14ac:dyDescent="0.25">
      <c r="AA107" s="31"/>
      <c r="AB107" s="31"/>
      <c r="AC107" s="31"/>
      <c r="AD107" s="31"/>
      <c r="AE107" s="31"/>
      <c r="AF107" s="31"/>
    </row>
    <row r="108" spans="27:33" x14ac:dyDescent="0.25">
      <c r="AA108" s="31"/>
      <c r="AB108" s="31"/>
      <c r="AC108" s="31"/>
      <c r="AD108" s="31"/>
      <c r="AE108" s="31"/>
      <c r="AF108" s="31"/>
    </row>
    <row r="109" spans="27:33" x14ac:dyDescent="0.25">
      <c r="AA109" s="31"/>
      <c r="AB109" s="31"/>
      <c r="AC109" s="31"/>
      <c r="AD109" s="31"/>
      <c r="AE109" s="31"/>
      <c r="AF109" s="31"/>
    </row>
    <row r="110" spans="27:33" x14ac:dyDescent="0.25">
      <c r="AA110" s="31"/>
      <c r="AB110" s="31"/>
      <c r="AC110" s="31"/>
      <c r="AD110" s="31"/>
      <c r="AE110" s="31"/>
      <c r="AF110" s="31"/>
    </row>
  </sheetData>
  <sheetProtection selectLockedCells="1"/>
  <mergeCells count="7">
    <mergeCell ref="C23:D26"/>
    <mergeCell ref="C1:G1"/>
    <mergeCell ref="AA1:AE1"/>
    <mergeCell ref="AA2:AB2"/>
    <mergeCell ref="AA3:AE3"/>
    <mergeCell ref="C6:G8"/>
    <mergeCell ref="AA6:AE9"/>
  </mergeCells>
  <conditionalFormatting sqref="AA11:AE56">
    <cfRule type="cellIs" dxfId="77" priority="3" operator="equal">
      <formula>0</formula>
    </cfRule>
    <cfRule type="cellIs" dxfId="76" priority="4" operator="lessThan">
      <formula>0</formula>
    </cfRule>
  </conditionalFormatting>
  <dataValidations count="1">
    <dataValidation type="list" allowBlank="1" showInputMessage="1" showErrorMessage="1" sqref="C10:C21" xr:uid="{00000000-0002-0000-0700-000000000000}">
      <formula1>INDIRECT("PLAND[PLAND]")</formula1>
    </dataValidation>
  </dataValidations>
  <pageMargins left="0.71" right="0.52" top="0.75" bottom="0.75" header="0.26" footer="0.3"/>
  <pageSetup paperSize="9" scale="76" orientation="portrait" r:id="rId1"/>
  <headerFooter>
    <oddFooter>&amp;L&amp;P&amp;R&amp;D    &amp;T</oddFooter>
  </headerFooter>
  <drawing r:id="rId2"/>
  <legacyDrawing r:id="rId3"/>
  <controls>
    <mc:AlternateContent xmlns:mc="http://schemas.openxmlformats.org/markup-compatibility/2006">
      <mc:Choice Requires="x14">
        <control shapeId="16392" r:id="rId4" name="CommandButton6">
          <controlPr defaultSize="0" autoLine="0" r:id="rId5">
            <anchor moveWithCells="1">
              <from>
                <xdr:col>7</xdr:col>
                <xdr:colOff>314325</xdr:colOff>
                <xdr:row>16</xdr:row>
                <xdr:rowOff>85725</xdr:rowOff>
              </from>
              <to>
                <xdr:col>8</xdr:col>
                <xdr:colOff>609600</xdr:colOff>
                <xdr:row>18</xdr:row>
                <xdr:rowOff>0</xdr:rowOff>
              </to>
            </anchor>
          </controlPr>
        </control>
      </mc:Choice>
      <mc:Fallback>
        <control shapeId="16392" r:id="rId4" name="CommandButton6"/>
      </mc:Fallback>
    </mc:AlternateContent>
    <mc:AlternateContent xmlns:mc="http://schemas.openxmlformats.org/markup-compatibility/2006">
      <mc:Choice Requires="x14">
        <control shapeId="16391" r:id="rId6" name="CommandButton5">
          <controlPr defaultSize="0" print="0" autoLine="0" r:id="rId7">
            <anchor moveWithCells="1">
              <from>
                <xdr:col>1</xdr:col>
                <xdr:colOff>1257300</xdr:colOff>
                <xdr:row>7</xdr:row>
                <xdr:rowOff>133350</xdr:rowOff>
              </from>
              <to>
                <xdr:col>3</xdr:col>
                <xdr:colOff>28575</xdr:colOff>
                <xdr:row>9</xdr:row>
                <xdr:rowOff>0</xdr:rowOff>
              </to>
            </anchor>
          </controlPr>
        </control>
      </mc:Choice>
      <mc:Fallback>
        <control shapeId="16391" r:id="rId6" name="CommandButton5"/>
      </mc:Fallback>
    </mc:AlternateContent>
    <mc:AlternateContent xmlns:mc="http://schemas.openxmlformats.org/markup-compatibility/2006">
      <mc:Choice Requires="x14">
        <control shapeId="16388" r:id="rId8" name="CommandButton4">
          <controlPr defaultSize="0" autoLine="0" r:id="rId9">
            <anchor moveWithCells="1">
              <from>
                <xdr:col>1</xdr:col>
                <xdr:colOff>133350</xdr:colOff>
                <xdr:row>9</xdr:row>
                <xdr:rowOff>47625</xdr:rowOff>
              </from>
              <to>
                <xdr:col>1</xdr:col>
                <xdr:colOff>1066800</xdr:colOff>
                <xdr:row>11</xdr:row>
                <xdr:rowOff>19050</xdr:rowOff>
              </to>
            </anchor>
          </controlPr>
        </control>
      </mc:Choice>
      <mc:Fallback>
        <control shapeId="16388" r:id="rId8" name="CommandButton4"/>
      </mc:Fallback>
    </mc:AlternateContent>
    <mc:AlternateContent xmlns:mc="http://schemas.openxmlformats.org/markup-compatibility/2006">
      <mc:Choice Requires="x14">
        <control shapeId="16387" r:id="rId10" name="CommandButton3">
          <controlPr defaultSize="0" autoLine="0" r:id="rId11">
            <anchor moveWithCells="1">
              <from>
                <xdr:col>7</xdr:col>
                <xdr:colOff>304800</xdr:colOff>
                <xdr:row>13</xdr:row>
                <xdr:rowOff>142875</xdr:rowOff>
              </from>
              <to>
                <xdr:col>8</xdr:col>
                <xdr:colOff>619125</xdr:colOff>
                <xdr:row>15</xdr:row>
                <xdr:rowOff>76200</xdr:rowOff>
              </to>
            </anchor>
          </controlPr>
        </control>
      </mc:Choice>
      <mc:Fallback>
        <control shapeId="16387" r:id="rId10" name="CommandButton3"/>
      </mc:Fallback>
    </mc:AlternateContent>
    <mc:AlternateContent xmlns:mc="http://schemas.openxmlformats.org/markup-compatibility/2006">
      <mc:Choice Requires="x14">
        <control shapeId="16386" r:id="rId12" name="CommandButton2">
          <controlPr defaultSize="0" autoLine="0" r:id="rId13">
            <anchor moveWithCells="1">
              <from>
                <xdr:col>7</xdr:col>
                <xdr:colOff>295275</xdr:colOff>
                <xdr:row>11</xdr:row>
                <xdr:rowOff>19050</xdr:rowOff>
              </from>
              <to>
                <xdr:col>8</xdr:col>
                <xdr:colOff>609600</xdr:colOff>
                <xdr:row>12</xdr:row>
                <xdr:rowOff>142875</xdr:rowOff>
              </to>
            </anchor>
          </controlPr>
        </control>
      </mc:Choice>
      <mc:Fallback>
        <control shapeId="16386" r:id="rId12" name="CommandButton2"/>
      </mc:Fallback>
    </mc:AlternateContent>
    <mc:AlternateContent xmlns:mc="http://schemas.openxmlformats.org/markup-compatibility/2006">
      <mc:Choice Requires="x14">
        <control shapeId="16385" r:id="rId14" name="CommandButton1">
          <controlPr defaultSize="0" autoLine="0" r:id="rId15">
            <anchor moveWithCells="1">
              <from>
                <xdr:col>7</xdr:col>
                <xdr:colOff>285750</xdr:colOff>
                <xdr:row>8</xdr:row>
                <xdr:rowOff>114300</xdr:rowOff>
              </from>
              <to>
                <xdr:col>8</xdr:col>
                <xdr:colOff>600075</xdr:colOff>
                <xdr:row>10</xdr:row>
                <xdr:rowOff>38100</xdr:rowOff>
              </to>
            </anchor>
          </controlPr>
        </control>
      </mc:Choice>
      <mc:Fallback>
        <control shapeId="16385" r:id="rId14" name="CommandButton1"/>
      </mc:Fallback>
    </mc:AlternateContent>
    <mc:AlternateContent xmlns:mc="http://schemas.openxmlformats.org/markup-compatibility/2006">
      <mc:Choice Requires="x14">
        <control shapeId="16393" r:id="rId16" name="CommandButton7">
          <controlPr defaultSize="0" autoLine="0" r:id="rId17">
            <anchor moveWithCells="1">
              <from>
                <xdr:col>9</xdr:col>
                <xdr:colOff>28575</xdr:colOff>
                <xdr:row>11</xdr:row>
                <xdr:rowOff>19050</xdr:rowOff>
              </from>
              <to>
                <xdr:col>10</xdr:col>
                <xdr:colOff>123825</xdr:colOff>
                <xdr:row>12</xdr:row>
                <xdr:rowOff>133350</xdr:rowOff>
              </to>
            </anchor>
          </controlPr>
        </control>
      </mc:Choice>
      <mc:Fallback>
        <control shapeId="16393" r:id="rId16" name="CommandButton7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A5007801-447E-474B-B71A-30022378E6EF}">
            <xm:f>NOT(ISERROR(SEARCH($G$22,G22)))</xm:f>
            <xm:f>$G$22</xm:f>
            <x14:dxf>
              <fill>
                <patternFill>
                  <bgColor rgb="FFFFFF0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containsText" priority="1" operator="containsText" id="{0A414337-59BA-4D84-AD58-6F13CCD71BFD}">
            <xm:f>NOT(ISERROR(SEARCH($AA$2,AA2)))</xm:f>
            <xm:f>$AA$2</xm:f>
            <x14:dxf>
              <fill>
                <patternFill>
                  <bgColor rgb="FFFFFF00"/>
                </patternFill>
              </fill>
            </x14:dxf>
          </x14:cfRule>
          <xm:sqref>AA2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2"/>
  <dimension ref="A1:L59"/>
  <sheetViews>
    <sheetView zoomScale="80" zoomScaleNormal="80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1.42578125" style="178"/>
    <col min="2" max="2" width="9" style="53" customWidth="1"/>
    <col min="3" max="3" width="9.42578125" style="53" customWidth="1"/>
    <col min="4" max="4" width="9.85546875" style="53" customWidth="1"/>
    <col min="5" max="5" width="9" style="53" customWidth="1"/>
    <col min="6" max="6" width="8.5703125" style="53" customWidth="1"/>
    <col min="7" max="7" width="11.42578125" style="197"/>
    <col min="8" max="8" width="31.28515625" style="53" customWidth="1"/>
    <col min="9" max="9" width="14.28515625" style="53" customWidth="1"/>
    <col min="10" max="10" width="14.140625" style="53" customWidth="1"/>
    <col min="11" max="11" width="42.42578125" style="53" customWidth="1"/>
    <col min="12" max="12" width="39.28515625" customWidth="1"/>
    <col min="24" max="24" width="12.7109375" bestFit="1" customWidth="1"/>
  </cols>
  <sheetData>
    <row r="1" spans="1:12" ht="37.5" customHeight="1" thickBot="1" x14ac:dyDescent="0.3">
      <c r="A1" s="186" t="s">
        <v>0</v>
      </c>
      <c r="B1" s="186" t="s">
        <v>219</v>
      </c>
      <c r="C1" s="186" t="s">
        <v>38</v>
      </c>
      <c r="D1" s="186" t="s">
        <v>39</v>
      </c>
      <c r="E1" s="186" t="s">
        <v>40</v>
      </c>
      <c r="F1" s="186" t="s">
        <v>41</v>
      </c>
      <c r="G1" s="186" t="s">
        <v>1</v>
      </c>
      <c r="H1" s="186" t="s">
        <v>3</v>
      </c>
      <c r="I1" s="186" t="s">
        <v>4</v>
      </c>
      <c r="J1" s="186" t="s">
        <v>5</v>
      </c>
      <c r="K1" s="187" t="s">
        <v>42</v>
      </c>
      <c r="L1" s="186" t="s">
        <v>159</v>
      </c>
    </row>
    <row r="2" spans="1:12" ht="15.75" thickTop="1" x14ac:dyDescent="0.25">
      <c r="A2" s="198"/>
      <c r="B2" s="52"/>
      <c r="C2" s="52"/>
      <c r="D2" s="52"/>
      <c r="E2" s="52"/>
      <c r="F2" s="52"/>
      <c r="G2" s="196"/>
      <c r="I2" s="54"/>
      <c r="J2" s="54"/>
      <c r="L2" s="53"/>
    </row>
    <row r="3" spans="1:12" x14ac:dyDescent="0.25">
      <c r="B3" s="52"/>
      <c r="C3" s="52"/>
      <c r="D3" s="52"/>
      <c r="E3" s="52"/>
      <c r="F3" s="52"/>
      <c r="I3" s="54"/>
      <c r="J3" s="54"/>
    </row>
    <row r="4" spans="1:12" x14ac:dyDescent="0.25">
      <c r="B4" s="52"/>
      <c r="C4" s="52"/>
      <c r="D4" s="52"/>
      <c r="E4" s="52"/>
      <c r="F4" s="52"/>
      <c r="I4" s="54"/>
      <c r="J4" s="54"/>
    </row>
    <row r="5" spans="1:12" x14ac:dyDescent="0.25">
      <c r="B5" s="52"/>
      <c r="C5" s="52"/>
      <c r="D5" s="52"/>
      <c r="E5" s="52"/>
      <c r="F5" s="52"/>
      <c r="I5" s="54"/>
      <c r="J5" s="54"/>
    </row>
    <row r="6" spans="1:12" x14ac:dyDescent="0.25">
      <c r="B6" s="52"/>
      <c r="C6" s="52"/>
      <c r="D6" s="52"/>
      <c r="E6" s="52"/>
      <c r="F6" s="52"/>
      <c r="I6" s="54"/>
      <c r="J6" s="54"/>
    </row>
    <row r="7" spans="1:12" x14ac:dyDescent="0.25">
      <c r="B7" s="52"/>
      <c r="C7" s="52"/>
      <c r="D7" s="52"/>
      <c r="E7" s="52"/>
      <c r="F7" s="52"/>
      <c r="I7" s="54"/>
      <c r="J7" s="54"/>
    </row>
    <row r="8" spans="1:12" x14ac:dyDescent="0.25">
      <c r="B8" s="52"/>
      <c r="C8" s="52"/>
      <c r="D8" s="52"/>
      <c r="E8" s="52"/>
      <c r="F8" s="52"/>
      <c r="I8" s="54"/>
      <c r="J8" s="54"/>
    </row>
    <row r="9" spans="1:12" x14ac:dyDescent="0.25">
      <c r="B9" s="52"/>
      <c r="C9" s="52"/>
      <c r="D9" s="52"/>
      <c r="E9" s="52"/>
      <c r="F9" s="52"/>
      <c r="I9" s="54"/>
      <c r="J9" s="54"/>
    </row>
    <row r="10" spans="1:12" x14ac:dyDescent="0.25">
      <c r="B10" s="52"/>
      <c r="C10" s="52"/>
      <c r="D10" s="52"/>
      <c r="E10" s="52"/>
      <c r="F10" s="52"/>
      <c r="I10" s="54"/>
      <c r="J10" s="54"/>
    </row>
    <row r="11" spans="1:12" x14ac:dyDescent="0.25">
      <c r="B11" s="52"/>
      <c r="C11" s="52"/>
      <c r="D11" s="52"/>
      <c r="E11" s="52"/>
      <c r="F11" s="52"/>
      <c r="I11" s="54"/>
      <c r="J11" s="54"/>
    </row>
    <row r="12" spans="1:12" x14ac:dyDescent="0.25">
      <c r="B12" s="52"/>
      <c r="C12" s="52"/>
      <c r="D12" s="52"/>
      <c r="E12" s="52"/>
      <c r="F12" s="52"/>
      <c r="I12" s="54"/>
      <c r="J12" s="54"/>
    </row>
    <row r="13" spans="1:12" x14ac:dyDescent="0.25">
      <c r="B13" s="52"/>
      <c r="C13" s="52"/>
      <c r="D13" s="52"/>
      <c r="E13" s="52"/>
      <c r="F13" s="52"/>
      <c r="I13" s="54"/>
      <c r="J13" s="54"/>
    </row>
    <row r="14" spans="1:12" x14ac:dyDescent="0.25">
      <c r="B14" s="52"/>
      <c r="C14" s="52"/>
      <c r="D14" s="52"/>
      <c r="E14" s="52"/>
      <c r="F14" s="52"/>
      <c r="I14" s="54"/>
      <c r="J14" s="54"/>
    </row>
    <row r="15" spans="1:12" x14ac:dyDescent="0.25">
      <c r="B15" s="52"/>
      <c r="C15" s="52"/>
      <c r="D15" s="52"/>
      <c r="E15" s="52"/>
      <c r="F15" s="52"/>
      <c r="I15" s="54"/>
      <c r="J15" s="54"/>
    </row>
    <row r="16" spans="1:12" x14ac:dyDescent="0.25">
      <c r="B16" s="52"/>
      <c r="C16" s="52"/>
      <c r="D16" s="52"/>
      <c r="E16" s="52"/>
      <c r="F16" s="52"/>
      <c r="I16" s="54"/>
      <c r="J16" s="54"/>
    </row>
    <row r="17" spans="2:10" x14ac:dyDescent="0.25">
      <c r="B17" s="52"/>
      <c r="C17" s="52"/>
      <c r="D17" s="52"/>
      <c r="E17" s="52"/>
      <c r="F17" s="52"/>
      <c r="I17" s="54"/>
      <c r="J17" s="54"/>
    </row>
    <row r="18" spans="2:10" x14ac:dyDescent="0.25">
      <c r="B18" s="52"/>
      <c r="C18" s="52"/>
      <c r="D18" s="52"/>
      <c r="E18" s="52"/>
      <c r="F18" s="52"/>
      <c r="I18" s="54"/>
      <c r="J18" s="54"/>
    </row>
    <row r="19" spans="2:10" x14ac:dyDescent="0.25">
      <c r="B19" s="52"/>
      <c r="C19" s="52"/>
      <c r="D19" s="52"/>
      <c r="E19" s="52"/>
      <c r="F19" s="52"/>
      <c r="I19" s="54"/>
      <c r="J19" s="54"/>
    </row>
    <row r="20" spans="2:10" x14ac:dyDescent="0.25">
      <c r="B20" s="52"/>
      <c r="C20" s="52"/>
      <c r="D20" s="52"/>
      <c r="E20" s="52"/>
      <c r="F20" s="52"/>
      <c r="I20" s="54"/>
      <c r="J20" s="54"/>
    </row>
    <row r="21" spans="2:10" x14ac:dyDescent="0.25">
      <c r="B21" s="52"/>
      <c r="C21" s="52"/>
      <c r="D21" s="52"/>
      <c r="E21" s="52"/>
      <c r="F21" s="52"/>
      <c r="I21" s="54"/>
      <c r="J21" s="54"/>
    </row>
    <row r="22" spans="2:10" x14ac:dyDescent="0.25">
      <c r="B22" s="52"/>
      <c r="C22" s="52"/>
      <c r="D22" s="52"/>
      <c r="E22" s="52"/>
      <c r="F22" s="52"/>
      <c r="I22" s="54"/>
      <c r="J22" s="54"/>
    </row>
    <row r="23" spans="2:10" x14ac:dyDescent="0.25">
      <c r="B23" s="52"/>
      <c r="C23" s="52"/>
      <c r="D23" s="52"/>
      <c r="E23" s="52"/>
      <c r="F23" s="52"/>
      <c r="I23" s="54"/>
      <c r="J23" s="54"/>
    </row>
    <row r="24" spans="2:10" x14ac:dyDescent="0.25">
      <c r="B24" s="52"/>
      <c r="C24" s="52"/>
      <c r="D24" s="52"/>
      <c r="E24" s="52"/>
      <c r="F24" s="52"/>
      <c r="I24" s="54"/>
      <c r="J24" s="54"/>
    </row>
    <row r="25" spans="2:10" x14ac:dyDescent="0.25">
      <c r="B25" s="52"/>
      <c r="C25" s="52"/>
      <c r="D25" s="52"/>
      <c r="E25" s="52"/>
      <c r="F25" s="52"/>
      <c r="I25" s="54"/>
      <c r="J25" s="54"/>
    </row>
    <row r="26" spans="2:10" x14ac:dyDescent="0.25">
      <c r="B26" s="52"/>
      <c r="C26" s="52"/>
      <c r="D26" s="52"/>
      <c r="E26" s="52"/>
      <c r="F26" s="52"/>
      <c r="I26" s="54"/>
      <c r="J26" s="54"/>
    </row>
    <row r="27" spans="2:10" x14ac:dyDescent="0.25">
      <c r="B27" s="52"/>
      <c r="C27" s="52"/>
      <c r="D27" s="52"/>
      <c r="E27" s="52"/>
      <c r="F27" s="52"/>
      <c r="I27" s="54"/>
      <c r="J27" s="54"/>
    </row>
    <row r="28" spans="2:10" x14ac:dyDescent="0.25">
      <c r="B28" s="52"/>
      <c r="C28" s="52"/>
      <c r="D28" s="52"/>
      <c r="E28" s="52"/>
      <c r="F28" s="52"/>
      <c r="I28" s="54"/>
      <c r="J28" s="54"/>
    </row>
    <row r="29" spans="2:10" x14ac:dyDescent="0.25">
      <c r="B29" s="52"/>
      <c r="C29" s="52"/>
      <c r="D29" s="52"/>
      <c r="E29" s="52"/>
      <c r="F29" s="52"/>
      <c r="I29" s="54"/>
      <c r="J29" s="54"/>
    </row>
    <row r="30" spans="2:10" x14ac:dyDescent="0.25">
      <c r="B30" s="52"/>
      <c r="C30" s="52"/>
      <c r="D30" s="52"/>
      <c r="E30" s="52"/>
      <c r="F30" s="52"/>
      <c r="I30" s="54"/>
      <c r="J30" s="54"/>
    </row>
    <row r="31" spans="2:10" x14ac:dyDescent="0.25">
      <c r="B31" s="52"/>
      <c r="C31" s="52"/>
      <c r="D31" s="52"/>
      <c r="E31" s="52"/>
      <c r="F31" s="52"/>
      <c r="I31" s="54"/>
      <c r="J31" s="54"/>
    </row>
    <row r="32" spans="2:10" x14ac:dyDescent="0.25">
      <c r="B32" s="52"/>
      <c r="C32" s="52"/>
      <c r="D32" s="52"/>
      <c r="E32" s="52"/>
      <c r="F32" s="52"/>
      <c r="I32" s="54"/>
      <c r="J32" s="54"/>
    </row>
    <row r="33" spans="2:10" x14ac:dyDescent="0.25">
      <c r="B33" s="52"/>
      <c r="C33" s="52"/>
      <c r="D33" s="52"/>
      <c r="E33" s="52"/>
      <c r="F33" s="52"/>
      <c r="I33" s="54"/>
      <c r="J33" s="54"/>
    </row>
    <row r="34" spans="2:10" x14ac:dyDescent="0.25">
      <c r="B34" s="52"/>
      <c r="C34" s="52"/>
      <c r="D34" s="52"/>
      <c r="E34" s="52"/>
      <c r="F34" s="52"/>
      <c r="I34" s="54"/>
      <c r="J34" s="54"/>
    </row>
    <row r="35" spans="2:10" x14ac:dyDescent="0.25">
      <c r="B35" s="52"/>
      <c r="C35" s="52"/>
      <c r="D35" s="52"/>
      <c r="E35" s="52"/>
      <c r="F35" s="52"/>
      <c r="I35" s="54"/>
      <c r="J35" s="54"/>
    </row>
    <row r="36" spans="2:10" x14ac:dyDescent="0.25">
      <c r="B36" s="52"/>
      <c r="C36" s="52"/>
      <c r="D36" s="52"/>
      <c r="E36" s="52"/>
      <c r="F36" s="52"/>
      <c r="I36" s="54"/>
      <c r="J36" s="54"/>
    </row>
    <row r="37" spans="2:10" x14ac:dyDescent="0.25">
      <c r="B37" s="52"/>
      <c r="C37" s="52"/>
      <c r="D37" s="52"/>
      <c r="E37" s="52"/>
      <c r="F37" s="52"/>
      <c r="I37" s="54"/>
      <c r="J37" s="54"/>
    </row>
    <row r="38" spans="2:10" x14ac:dyDescent="0.25">
      <c r="B38" s="52"/>
      <c r="C38" s="52"/>
      <c r="D38" s="52"/>
      <c r="E38" s="52"/>
      <c r="F38" s="52"/>
      <c r="I38" s="54"/>
      <c r="J38" s="54"/>
    </row>
    <row r="39" spans="2:10" x14ac:dyDescent="0.25">
      <c r="B39" s="52"/>
      <c r="C39" s="52"/>
      <c r="D39" s="52"/>
      <c r="E39" s="52"/>
      <c r="F39" s="52"/>
      <c r="I39" s="54"/>
      <c r="J39" s="54"/>
    </row>
    <row r="40" spans="2:10" x14ac:dyDescent="0.25">
      <c r="B40" s="52"/>
      <c r="C40" s="52"/>
      <c r="D40" s="52"/>
      <c r="E40" s="52"/>
      <c r="F40" s="52"/>
      <c r="I40" s="54"/>
      <c r="J40" s="54"/>
    </row>
    <row r="41" spans="2:10" x14ac:dyDescent="0.25">
      <c r="B41" s="52"/>
      <c r="C41" s="52"/>
      <c r="D41" s="52"/>
      <c r="E41" s="52"/>
      <c r="F41" s="52"/>
      <c r="I41" s="54"/>
      <c r="J41" s="54"/>
    </row>
    <row r="42" spans="2:10" x14ac:dyDescent="0.25">
      <c r="B42" s="52"/>
      <c r="C42" s="52"/>
      <c r="D42" s="52"/>
      <c r="E42" s="52"/>
      <c r="F42" s="52"/>
      <c r="I42" s="54"/>
      <c r="J42" s="54"/>
    </row>
    <row r="43" spans="2:10" x14ac:dyDescent="0.25">
      <c r="B43" s="52"/>
      <c r="C43" s="52"/>
      <c r="D43" s="52"/>
      <c r="E43" s="52"/>
      <c r="F43" s="52"/>
      <c r="I43" s="54"/>
      <c r="J43" s="54"/>
    </row>
    <row r="44" spans="2:10" x14ac:dyDescent="0.25">
      <c r="B44" s="52"/>
      <c r="C44" s="52"/>
      <c r="D44" s="52"/>
      <c r="E44" s="52"/>
      <c r="F44" s="52"/>
      <c r="I44" s="54"/>
      <c r="J44" s="54"/>
    </row>
    <row r="45" spans="2:10" x14ac:dyDescent="0.25">
      <c r="B45" s="52"/>
      <c r="C45" s="52"/>
      <c r="D45" s="52"/>
      <c r="E45" s="52"/>
      <c r="F45" s="52"/>
      <c r="I45" s="54"/>
      <c r="J45" s="54"/>
    </row>
    <row r="46" spans="2:10" x14ac:dyDescent="0.25">
      <c r="B46" s="52"/>
      <c r="C46" s="52"/>
      <c r="D46" s="52"/>
      <c r="E46" s="52"/>
      <c r="F46" s="52"/>
      <c r="I46" s="54"/>
      <c r="J46" s="54"/>
    </row>
    <row r="47" spans="2:10" x14ac:dyDescent="0.25">
      <c r="B47" s="52"/>
      <c r="C47" s="52"/>
      <c r="D47" s="52"/>
      <c r="E47" s="52"/>
      <c r="F47" s="52"/>
      <c r="I47" s="54"/>
      <c r="J47" s="54"/>
    </row>
    <row r="48" spans="2:10" x14ac:dyDescent="0.25">
      <c r="B48" s="52"/>
      <c r="C48" s="52"/>
      <c r="D48" s="52"/>
      <c r="E48" s="52"/>
      <c r="F48" s="52"/>
      <c r="I48" s="54"/>
      <c r="J48" s="54"/>
    </row>
    <row r="49" spans="2:10" x14ac:dyDescent="0.25">
      <c r="B49" s="52"/>
      <c r="C49" s="52"/>
      <c r="D49" s="52"/>
      <c r="E49" s="52"/>
      <c r="F49" s="52"/>
      <c r="I49" s="54"/>
      <c r="J49" s="54"/>
    </row>
    <row r="50" spans="2:10" x14ac:dyDescent="0.25">
      <c r="B50" s="52"/>
      <c r="C50" s="52"/>
      <c r="D50" s="52"/>
      <c r="E50" s="52"/>
      <c r="F50" s="52"/>
      <c r="I50" s="54"/>
      <c r="J50" s="54"/>
    </row>
    <row r="51" spans="2:10" x14ac:dyDescent="0.25">
      <c r="B51" s="52"/>
      <c r="C51" s="52"/>
      <c r="D51" s="52"/>
      <c r="E51" s="52"/>
      <c r="F51" s="52"/>
      <c r="I51" s="54"/>
      <c r="J51" s="54"/>
    </row>
    <row r="52" spans="2:10" x14ac:dyDescent="0.25">
      <c r="B52" s="52"/>
      <c r="C52" s="52"/>
      <c r="D52" s="52"/>
      <c r="E52" s="52"/>
      <c r="F52" s="52"/>
      <c r="I52" s="54"/>
      <c r="J52" s="54"/>
    </row>
    <row r="53" spans="2:10" x14ac:dyDescent="0.25">
      <c r="B53" s="52"/>
      <c r="C53" s="52"/>
      <c r="D53" s="52"/>
      <c r="E53" s="52"/>
      <c r="F53" s="52"/>
      <c r="I53" s="54"/>
      <c r="J53" s="54"/>
    </row>
    <row r="54" spans="2:10" x14ac:dyDescent="0.25">
      <c r="B54" s="52"/>
      <c r="C54" s="52"/>
      <c r="D54" s="52"/>
      <c r="E54" s="52"/>
      <c r="F54" s="52"/>
      <c r="I54" s="54"/>
      <c r="J54" s="54"/>
    </row>
    <row r="55" spans="2:10" x14ac:dyDescent="0.25">
      <c r="B55" s="52"/>
      <c r="C55" s="52"/>
      <c r="D55" s="52"/>
      <c r="E55" s="52"/>
      <c r="F55" s="52"/>
      <c r="I55" s="54"/>
      <c r="J55" s="54"/>
    </row>
    <row r="56" spans="2:10" x14ac:dyDescent="0.25">
      <c r="B56" s="52"/>
      <c r="C56" s="52"/>
      <c r="D56" s="52"/>
      <c r="E56" s="52"/>
      <c r="F56" s="52"/>
      <c r="I56" s="54"/>
      <c r="J56" s="54"/>
    </row>
    <row r="57" spans="2:10" x14ac:dyDescent="0.25">
      <c r="B57" s="52"/>
      <c r="C57" s="52"/>
      <c r="D57" s="52"/>
      <c r="E57" s="52"/>
      <c r="F57" s="52"/>
      <c r="I57" s="54"/>
      <c r="J57" s="54"/>
    </row>
    <row r="58" spans="2:10" x14ac:dyDescent="0.25">
      <c r="B58" s="52"/>
      <c r="C58" s="52"/>
      <c r="D58" s="52"/>
      <c r="E58" s="52"/>
      <c r="F58" s="52"/>
      <c r="I58" s="54"/>
      <c r="J58" s="54"/>
    </row>
    <row r="59" spans="2:10" x14ac:dyDescent="0.25">
      <c r="B59" s="52"/>
      <c r="C59" s="52"/>
      <c r="D59" s="52"/>
      <c r="E59" s="52"/>
      <c r="F59" s="52"/>
    </row>
  </sheetData>
  <sheetProtection selectLockedCells="1"/>
  <pageMargins left="0.70866141732283472" right="0.38" top="0.74803149606299213" bottom="0.74803149606299213" header="0.31496062992125984" footer="0.31496062992125984"/>
  <pageSetup paperSize="5" scale="66" orientation="landscape" r:id="rId1"/>
  <headerFooter>
    <oddHeader>&amp;C&amp;"-,Negrita"&amp;14CUPERTINO. S.A. DE C.V.&amp;"-,Normal"&amp;11
LIBRO DIARIO
EN US $</oddHeader>
    <oddFooter>&amp;L31/12/2017&amp;R&amp;N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3">
              <controlPr defaultSize="0" print="0" autoFill="0" autoPict="0" macro="[0]!DIARIO">
                <anchor moveWithCells="1" sizeWithCells="1">
                  <from>
                    <xdr:col>15</xdr:col>
                    <xdr:colOff>66675</xdr:colOff>
                    <xdr:row>0</xdr:row>
                    <xdr:rowOff>28575</xdr:rowOff>
                  </from>
                  <to>
                    <xdr:col>16</xdr:col>
                    <xdr:colOff>552450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21"/>
  <dimension ref="A1:AT68"/>
  <sheetViews>
    <sheetView showGridLines="0" zoomScaleNormal="100" workbookViewId="0">
      <selection activeCell="B5" sqref="B5"/>
    </sheetView>
  </sheetViews>
  <sheetFormatPr baseColWidth="10" defaultRowHeight="15" x14ac:dyDescent="0.25"/>
  <cols>
    <col min="1" max="1" width="12.28515625" style="152" customWidth="1"/>
    <col min="2" max="2" width="10" customWidth="1"/>
    <col min="4" max="4" width="1" customWidth="1"/>
    <col min="5" max="5" width="8.28515625" customWidth="1"/>
    <col min="6" max="6" width="10" customWidth="1"/>
    <col min="8" max="8" width="28" customWidth="1"/>
    <col min="9" max="9" width="13.7109375" customWidth="1"/>
    <col min="10" max="10" width="12.85546875" customWidth="1"/>
    <col min="11" max="11" width="12.140625" customWidth="1"/>
    <col min="12" max="12" width="25.42578125" customWidth="1"/>
    <col min="13" max="13" width="4.140625" customWidth="1"/>
    <col min="14" max="14" width="12.28515625" customWidth="1"/>
    <col min="15" max="15" width="13.42578125" customWidth="1"/>
    <col min="18" max="18" width="11.85546875" bestFit="1" customWidth="1"/>
    <col min="42" max="42" width="15.140625" customWidth="1"/>
    <col min="43" max="43" width="28.7109375" customWidth="1"/>
    <col min="44" max="44" width="13" customWidth="1"/>
    <col min="45" max="45" width="13.42578125" customWidth="1"/>
    <col min="46" max="46" width="28.5703125" customWidth="1"/>
  </cols>
  <sheetData>
    <row r="1" spans="1:46" x14ac:dyDescent="0.25">
      <c r="A1" s="283" t="s">
        <v>220</v>
      </c>
      <c r="B1" s="283"/>
      <c r="C1" s="283"/>
      <c r="E1" s="284" t="s">
        <v>221</v>
      </c>
      <c r="F1" s="284"/>
      <c r="G1" s="284"/>
      <c r="H1" s="74"/>
      <c r="I1" s="285" t="s">
        <v>222</v>
      </c>
      <c r="J1" s="285"/>
      <c r="K1" s="285"/>
      <c r="AP1" s="154"/>
      <c r="AQ1" s="154"/>
      <c r="AR1" s="154"/>
      <c r="AS1" s="154"/>
      <c r="AT1" s="154"/>
    </row>
    <row r="2" spans="1:46" ht="18.75" customHeight="1" x14ac:dyDescent="0.25">
      <c r="AP2" s="153"/>
      <c r="AQ2" s="153"/>
      <c r="AR2" s="142"/>
      <c r="AS2" s="142"/>
      <c r="AT2" s="142"/>
    </row>
    <row r="3" spans="1:46" ht="19.5" customHeight="1" x14ac:dyDescent="0.25">
      <c r="A3" s="155" t="s">
        <v>211</v>
      </c>
      <c r="B3" s="157"/>
      <c r="E3" s="156" t="s">
        <v>223</v>
      </c>
      <c r="F3" s="159"/>
      <c r="G3" s="156" t="s">
        <v>223</v>
      </c>
      <c r="I3" s="160" t="s">
        <v>215</v>
      </c>
      <c r="J3" s="286" t="s">
        <v>216</v>
      </c>
      <c r="K3" s="286"/>
      <c r="AP3" s="287" t="str">
        <f>J3</f>
        <v>COMPROBANTE DE DIARIO</v>
      </c>
      <c r="AQ3" s="287"/>
      <c r="AR3" s="287"/>
      <c r="AS3" s="287"/>
      <c r="AT3" s="287"/>
    </row>
    <row r="4" spans="1:46" ht="19.5" customHeight="1" x14ac:dyDescent="0.35">
      <c r="A4" s="155" t="s">
        <v>212</v>
      </c>
      <c r="B4" s="157"/>
      <c r="F4" s="159"/>
      <c r="AP4" s="142"/>
      <c r="AQ4" s="142"/>
      <c r="AR4" s="142"/>
      <c r="AS4" s="143" t="str">
        <f>IF(B10&gt;0,"ASI Nº",IF(C10&gt;0,"CIN Nº",IF(E10&gt;0,"N_D Nº",IF(F10&gt;0,"N_C Nº",""))))</f>
        <v/>
      </c>
      <c r="AT4" s="144">
        <f>IF(J3="COMPROBANTE DE DIARIO",B10,IF(J3="COMPROBANTE DE INGRESO",C10,IF(J3="COMPROBANTE DE NOTA DE DEBITO",E10,IF(J3="COMPROBANTE DE NOTA DE CREDITO",F10,""))))</f>
        <v>0</v>
      </c>
    </row>
    <row r="5" spans="1:46" ht="19.5" customHeight="1" x14ac:dyDescent="0.25">
      <c r="A5" s="155" t="s">
        <v>213</v>
      </c>
      <c r="B5" s="157"/>
      <c r="E5" s="156" t="s">
        <v>223</v>
      </c>
      <c r="F5" s="159"/>
      <c r="G5" s="156" t="s">
        <v>223</v>
      </c>
      <c r="AP5" s="142" t="s">
        <v>32</v>
      </c>
      <c r="AQ5" s="142"/>
      <c r="AR5" s="142"/>
      <c r="AS5" s="145" t="s">
        <v>6</v>
      </c>
      <c r="AT5" s="146">
        <f>A10</f>
        <v>0</v>
      </c>
    </row>
    <row r="6" spans="1:46" ht="19.5" customHeight="1" x14ac:dyDescent="0.25">
      <c r="A6" s="155" t="s">
        <v>214</v>
      </c>
      <c r="B6" s="157"/>
      <c r="F6" s="159"/>
      <c r="AP6" s="274">
        <f>I10</f>
        <v>0</v>
      </c>
      <c r="AQ6" s="275"/>
      <c r="AR6" s="275"/>
      <c r="AS6" s="275"/>
      <c r="AT6" s="276"/>
    </row>
    <row r="7" spans="1:46" x14ac:dyDescent="0.25">
      <c r="AP7" s="277"/>
      <c r="AQ7" s="278"/>
      <c r="AR7" s="278"/>
      <c r="AS7" s="278"/>
      <c r="AT7" s="279"/>
    </row>
    <row r="8" spans="1:46" x14ac:dyDescent="0.25">
      <c r="AP8" s="277"/>
      <c r="AQ8" s="278"/>
      <c r="AR8" s="278"/>
      <c r="AS8" s="278"/>
      <c r="AT8" s="279"/>
    </row>
    <row r="9" spans="1:46" ht="15.75" thickBot="1" x14ac:dyDescent="0.3">
      <c r="A9" s="139" t="s">
        <v>0</v>
      </c>
      <c r="B9" s="139" t="s">
        <v>219</v>
      </c>
      <c r="C9" s="139" t="s">
        <v>38</v>
      </c>
      <c r="D9" s="139" t="s">
        <v>39</v>
      </c>
      <c r="E9" s="139" t="s">
        <v>40</v>
      </c>
      <c r="F9" s="139" t="s">
        <v>41</v>
      </c>
      <c r="G9" s="139" t="s">
        <v>1</v>
      </c>
      <c r="H9" s="139" t="s">
        <v>3</v>
      </c>
      <c r="I9" s="139" t="s">
        <v>2</v>
      </c>
      <c r="J9" s="139" t="s">
        <v>4</v>
      </c>
      <c r="K9" s="139" t="s">
        <v>5</v>
      </c>
      <c r="L9" s="139" t="s">
        <v>42</v>
      </c>
      <c r="N9" s="166"/>
      <c r="P9" s="141"/>
      <c r="AA9" t="s">
        <v>216</v>
      </c>
      <c r="AP9" s="280"/>
      <c r="AQ9" s="281"/>
      <c r="AR9" s="281"/>
      <c r="AS9" s="281"/>
      <c r="AT9" s="282"/>
    </row>
    <row r="10" spans="1:46" ht="16.5" thickTop="1" thickBot="1" x14ac:dyDescent="0.3">
      <c r="J10" s="13"/>
      <c r="K10" s="13"/>
      <c r="M10" s="141"/>
      <c r="N10" s="141"/>
      <c r="P10" s="141"/>
      <c r="AA10" t="s">
        <v>46</v>
      </c>
      <c r="AP10" s="92" t="s">
        <v>1</v>
      </c>
      <c r="AQ10" s="92" t="s">
        <v>2</v>
      </c>
      <c r="AR10" s="92" t="s">
        <v>22</v>
      </c>
      <c r="AS10" s="92" t="s">
        <v>5</v>
      </c>
      <c r="AT10" s="92" t="s">
        <v>42</v>
      </c>
    </row>
    <row r="11" spans="1:46" ht="15.75" thickTop="1" x14ac:dyDescent="0.25">
      <c r="J11" s="13"/>
      <c r="K11" s="13"/>
      <c r="M11" s="141"/>
      <c r="N11" s="141"/>
      <c r="P11" s="141"/>
      <c r="AA11" t="s">
        <v>217</v>
      </c>
      <c r="AP11" s="147">
        <f t="shared" ref="AP11:AP50" si="0">G10</f>
        <v>0</v>
      </c>
      <c r="AQ11" s="147">
        <f t="shared" ref="AQ11:AQ50" si="1">H10</f>
        <v>0</v>
      </c>
      <c r="AR11" s="161">
        <f t="shared" ref="AR11:AR50" si="2">J10</f>
        <v>0</v>
      </c>
      <c r="AS11" s="161">
        <f t="shared" ref="AS11:AS50" si="3">K10</f>
        <v>0</v>
      </c>
      <c r="AT11" s="147">
        <f t="shared" ref="AT11:AT50" si="4">L10</f>
        <v>0</v>
      </c>
    </row>
    <row r="12" spans="1:46" x14ac:dyDescent="0.25">
      <c r="H12" s="158"/>
      <c r="J12" s="13"/>
      <c r="K12" s="13"/>
      <c r="M12" s="141"/>
      <c r="N12" s="141"/>
      <c r="P12" s="141"/>
      <c r="AA12" t="s">
        <v>218</v>
      </c>
      <c r="AP12" s="147">
        <f t="shared" si="0"/>
        <v>0</v>
      </c>
      <c r="AQ12" s="147">
        <f t="shared" si="1"/>
        <v>0</v>
      </c>
      <c r="AR12" s="161">
        <f t="shared" si="2"/>
        <v>0</v>
      </c>
      <c r="AS12" s="161">
        <f t="shared" si="3"/>
        <v>0</v>
      </c>
      <c r="AT12" s="147">
        <f t="shared" si="4"/>
        <v>0</v>
      </c>
    </row>
    <row r="13" spans="1:46" x14ac:dyDescent="0.25">
      <c r="J13" s="13"/>
      <c r="K13" s="13"/>
      <c r="M13" s="141"/>
      <c r="AP13" s="147">
        <f t="shared" si="0"/>
        <v>0</v>
      </c>
      <c r="AQ13" s="147">
        <f t="shared" si="1"/>
        <v>0</v>
      </c>
      <c r="AR13" s="161">
        <f t="shared" si="2"/>
        <v>0</v>
      </c>
      <c r="AS13" s="161">
        <f t="shared" si="3"/>
        <v>0</v>
      </c>
      <c r="AT13" s="147">
        <f t="shared" si="4"/>
        <v>0</v>
      </c>
    </row>
    <row r="14" spans="1:46" x14ac:dyDescent="0.25">
      <c r="J14" s="13"/>
      <c r="K14" s="13"/>
      <c r="N14" s="272"/>
      <c r="O14" s="272"/>
      <c r="P14" s="272"/>
      <c r="AP14" s="147">
        <f t="shared" si="0"/>
        <v>0</v>
      </c>
      <c r="AQ14" s="147">
        <f t="shared" si="1"/>
        <v>0</v>
      </c>
      <c r="AR14" s="161">
        <f t="shared" si="2"/>
        <v>0</v>
      </c>
      <c r="AS14" s="161">
        <f t="shared" si="3"/>
        <v>0</v>
      </c>
      <c r="AT14" s="147">
        <f t="shared" si="4"/>
        <v>0</v>
      </c>
    </row>
    <row r="15" spans="1:46" x14ac:dyDescent="0.25">
      <c r="J15" s="13"/>
      <c r="K15" s="13"/>
      <c r="AP15" s="147">
        <f t="shared" si="0"/>
        <v>0</v>
      </c>
      <c r="AQ15" s="147">
        <f t="shared" si="1"/>
        <v>0</v>
      </c>
      <c r="AR15" s="161">
        <f t="shared" si="2"/>
        <v>0</v>
      </c>
      <c r="AS15" s="161">
        <f t="shared" si="3"/>
        <v>0</v>
      </c>
      <c r="AT15" s="147">
        <f t="shared" si="4"/>
        <v>0</v>
      </c>
    </row>
    <row r="16" spans="1:46" x14ac:dyDescent="0.25">
      <c r="J16" s="13"/>
      <c r="K16" s="13"/>
      <c r="N16" s="140"/>
      <c r="O16" s="273"/>
      <c r="P16" s="273"/>
      <c r="AP16" s="147">
        <f t="shared" si="0"/>
        <v>0</v>
      </c>
      <c r="AQ16" s="147">
        <f t="shared" si="1"/>
        <v>0</v>
      </c>
      <c r="AR16" s="161">
        <f t="shared" si="2"/>
        <v>0</v>
      </c>
      <c r="AS16" s="161">
        <f t="shared" si="3"/>
        <v>0</v>
      </c>
      <c r="AT16" s="147">
        <f t="shared" si="4"/>
        <v>0</v>
      </c>
    </row>
    <row r="17" spans="10:46" x14ac:dyDescent="0.25">
      <c r="J17" s="13"/>
      <c r="K17" s="13"/>
      <c r="AP17" s="147">
        <f t="shared" si="0"/>
        <v>0</v>
      </c>
      <c r="AQ17" s="147">
        <f t="shared" si="1"/>
        <v>0</v>
      </c>
      <c r="AR17" s="161">
        <f t="shared" si="2"/>
        <v>0</v>
      </c>
      <c r="AS17" s="161">
        <f t="shared" si="3"/>
        <v>0</v>
      </c>
      <c r="AT17" s="147">
        <f t="shared" si="4"/>
        <v>0</v>
      </c>
    </row>
    <row r="18" spans="10:46" x14ac:dyDescent="0.25">
      <c r="J18" s="13"/>
      <c r="K18" s="13"/>
      <c r="N18" s="140"/>
      <c r="AP18" s="147">
        <f t="shared" si="0"/>
        <v>0</v>
      </c>
      <c r="AQ18" s="147">
        <f t="shared" si="1"/>
        <v>0</v>
      </c>
      <c r="AR18" s="161">
        <f t="shared" si="2"/>
        <v>0</v>
      </c>
      <c r="AS18" s="161">
        <f t="shared" si="3"/>
        <v>0</v>
      </c>
      <c r="AT18" s="147">
        <f t="shared" si="4"/>
        <v>0</v>
      </c>
    </row>
    <row r="19" spans="10:46" x14ac:dyDescent="0.25">
      <c r="J19" s="13"/>
      <c r="K19" s="13"/>
      <c r="N19" s="140"/>
      <c r="AP19" s="147">
        <f t="shared" si="0"/>
        <v>0</v>
      </c>
      <c r="AQ19" s="147">
        <f t="shared" si="1"/>
        <v>0</v>
      </c>
      <c r="AR19" s="161">
        <f t="shared" si="2"/>
        <v>0</v>
      </c>
      <c r="AS19" s="161">
        <f t="shared" si="3"/>
        <v>0</v>
      </c>
      <c r="AT19" s="147">
        <f t="shared" si="4"/>
        <v>0</v>
      </c>
    </row>
    <row r="20" spans="10:46" x14ac:dyDescent="0.25">
      <c r="J20" s="13"/>
      <c r="K20" s="13"/>
      <c r="N20" s="140"/>
      <c r="AP20" s="147">
        <f t="shared" si="0"/>
        <v>0</v>
      </c>
      <c r="AQ20" s="147">
        <f t="shared" si="1"/>
        <v>0</v>
      </c>
      <c r="AR20" s="161">
        <f t="shared" si="2"/>
        <v>0</v>
      </c>
      <c r="AS20" s="161">
        <f t="shared" si="3"/>
        <v>0</v>
      </c>
      <c r="AT20" s="147">
        <f t="shared" si="4"/>
        <v>0</v>
      </c>
    </row>
    <row r="21" spans="10:46" x14ac:dyDescent="0.25">
      <c r="J21" s="13"/>
      <c r="K21" s="13"/>
      <c r="AP21" s="147">
        <f t="shared" si="0"/>
        <v>0</v>
      </c>
      <c r="AQ21" s="147">
        <f t="shared" si="1"/>
        <v>0</v>
      </c>
      <c r="AR21" s="161">
        <f t="shared" si="2"/>
        <v>0</v>
      </c>
      <c r="AS21" s="161">
        <f t="shared" si="3"/>
        <v>0</v>
      </c>
      <c r="AT21" s="147">
        <f t="shared" si="4"/>
        <v>0</v>
      </c>
    </row>
    <row r="22" spans="10:46" x14ac:dyDescent="0.25">
      <c r="J22" s="13"/>
      <c r="K22" s="13"/>
      <c r="AP22" s="147">
        <f t="shared" si="0"/>
        <v>0</v>
      </c>
      <c r="AQ22" s="147">
        <f t="shared" si="1"/>
        <v>0</v>
      </c>
      <c r="AR22" s="161">
        <f t="shared" si="2"/>
        <v>0</v>
      </c>
      <c r="AS22" s="161">
        <f t="shared" si="3"/>
        <v>0</v>
      </c>
      <c r="AT22" s="147">
        <f t="shared" si="4"/>
        <v>0</v>
      </c>
    </row>
    <row r="23" spans="10:46" x14ac:dyDescent="0.25">
      <c r="J23" s="13"/>
      <c r="K23" s="13"/>
      <c r="AP23" s="147">
        <f t="shared" si="0"/>
        <v>0</v>
      </c>
      <c r="AQ23" s="147">
        <f t="shared" si="1"/>
        <v>0</v>
      </c>
      <c r="AR23" s="161">
        <f t="shared" si="2"/>
        <v>0</v>
      </c>
      <c r="AS23" s="161">
        <f t="shared" si="3"/>
        <v>0</v>
      </c>
      <c r="AT23" s="147">
        <f t="shared" si="4"/>
        <v>0</v>
      </c>
    </row>
    <row r="24" spans="10:46" x14ac:dyDescent="0.25">
      <c r="J24" s="13"/>
      <c r="K24" s="13"/>
      <c r="AP24" s="147">
        <f t="shared" si="0"/>
        <v>0</v>
      </c>
      <c r="AQ24" s="147">
        <f t="shared" si="1"/>
        <v>0</v>
      </c>
      <c r="AR24" s="161">
        <f t="shared" si="2"/>
        <v>0</v>
      </c>
      <c r="AS24" s="161">
        <f t="shared" si="3"/>
        <v>0</v>
      </c>
      <c r="AT24" s="147">
        <f t="shared" si="4"/>
        <v>0</v>
      </c>
    </row>
    <row r="25" spans="10:46" x14ac:dyDescent="0.25">
      <c r="J25" s="13"/>
      <c r="K25" s="13"/>
      <c r="AP25" s="147">
        <f t="shared" si="0"/>
        <v>0</v>
      </c>
      <c r="AQ25" s="147">
        <f t="shared" si="1"/>
        <v>0</v>
      </c>
      <c r="AR25" s="161">
        <f t="shared" si="2"/>
        <v>0</v>
      </c>
      <c r="AS25" s="161">
        <f t="shared" si="3"/>
        <v>0</v>
      </c>
      <c r="AT25" s="147">
        <f t="shared" si="4"/>
        <v>0</v>
      </c>
    </row>
    <row r="26" spans="10:46" x14ac:dyDescent="0.25">
      <c r="J26" s="13"/>
      <c r="K26" s="13"/>
      <c r="AP26" s="147">
        <f t="shared" si="0"/>
        <v>0</v>
      </c>
      <c r="AQ26" s="147">
        <f t="shared" si="1"/>
        <v>0</v>
      </c>
      <c r="AR26" s="161">
        <f t="shared" si="2"/>
        <v>0</v>
      </c>
      <c r="AS26" s="161">
        <f t="shared" si="3"/>
        <v>0</v>
      </c>
      <c r="AT26" s="147">
        <f t="shared" si="4"/>
        <v>0</v>
      </c>
    </row>
    <row r="27" spans="10:46" x14ac:dyDescent="0.25">
      <c r="J27" s="13"/>
      <c r="K27" s="13"/>
      <c r="AP27" s="147">
        <f t="shared" si="0"/>
        <v>0</v>
      </c>
      <c r="AQ27" s="147">
        <f t="shared" si="1"/>
        <v>0</v>
      </c>
      <c r="AR27" s="161">
        <f t="shared" si="2"/>
        <v>0</v>
      </c>
      <c r="AS27" s="161">
        <f t="shared" si="3"/>
        <v>0</v>
      </c>
      <c r="AT27" s="147">
        <f t="shared" si="4"/>
        <v>0</v>
      </c>
    </row>
    <row r="28" spans="10:46" x14ac:dyDescent="0.25">
      <c r="J28" s="13"/>
      <c r="K28" s="13"/>
      <c r="AP28" s="147">
        <f t="shared" si="0"/>
        <v>0</v>
      </c>
      <c r="AQ28" s="147">
        <f t="shared" si="1"/>
        <v>0</v>
      </c>
      <c r="AR28" s="161">
        <f t="shared" si="2"/>
        <v>0</v>
      </c>
      <c r="AS28" s="161">
        <f t="shared" si="3"/>
        <v>0</v>
      </c>
      <c r="AT28" s="147">
        <f t="shared" si="4"/>
        <v>0</v>
      </c>
    </row>
    <row r="29" spans="10:46" x14ac:dyDescent="0.25">
      <c r="J29" s="13"/>
      <c r="K29" s="13"/>
      <c r="AP29" s="147">
        <f t="shared" si="0"/>
        <v>0</v>
      </c>
      <c r="AQ29" s="147">
        <f t="shared" si="1"/>
        <v>0</v>
      </c>
      <c r="AR29" s="161">
        <f t="shared" si="2"/>
        <v>0</v>
      </c>
      <c r="AS29" s="161">
        <f t="shared" si="3"/>
        <v>0</v>
      </c>
      <c r="AT29" s="147">
        <f t="shared" si="4"/>
        <v>0</v>
      </c>
    </row>
    <row r="30" spans="10:46" x14ac:dyDescent="0.25">
      <c r="J30" s="13"/>
      <c r="K30" s="13"/>
      <c r="AP30" s="147">
        <f t="shared" si="0"/>
        <v>0</v>
      </c>
      <c r="AQ30" s="147">
        <f t="shared" si="1"/>
        <v>0</v>
      </c>
      <c r="AR30" s="161">
        <f t="shared" si="2"/>
        <v>0</v>
      </c>
      <c r="AS30" s="161">
        <f t="shared" si="3"/>
        <v>0</v>
      </c>
      <c r="AT30" s="147">
        <f t="shared" si="4"/>
        <v>0</v>
      </c>
    </row>
    <row r="31" spans="10:46" x14ac:dyDescent="0.25">
      <c r="J31" s="13"/>
      <c r="K31" s="13"/>
      <c r="AP31" s="147">
        <f t="shared" si="0"/>
        <v>0</v>
      </c>
      <c r="AQ31" s="147">
        <f t="shared" si="1"/>
        <v>0</v>
      </c>
      <c r="AR31" s="161">
        <f t="shared" si="2"/>
        <v>0</v>
      </c>
      <c r="AS31" s="161">
        <f t="shared" si="3"/>
        <v>0</v>
      </c>
      <c r="AT31" s="147">
        <f t="shared" si="4"/>
        <v>0</v>
      </c>
    </row>
    <row r="32" spans="10:46" x14ac:dyDescent="0.25">
      <c r="J32" s="13"/>
      <c r="K32" s="13"/>
      <c r="AP32" s="147">
        <f t="shared" si="0"/>
        <v>0</v>
      </c>
      <c r="AQ32" s="147">
        <f t="shared" si="1"/>
        <v>0</v>
      </c>
      <c r="AR32" s="161">
        <f t="shared" si="2"/>
        <v>0</v>
      </c>
      <c r="AS32" s="161">
        <f t="shared" si="3"/>
        <v>0</v>
      </c>
      <c r="AT32" s="147">
        <f t="shared" si="4"/>
        <v>0</v>
      </c>
    </row>
    <row r="33" spans="10:46" x14ac:dyDescent="0.25">
      <c r="J33" s="13"/>
      <c r="K33" s="13"/>
      <c r="AP33" s="147">
        <f t="shared" si="0"/>
        <v>0</v>
      </c>
      <c r="AQ33" s="147">
        <f t="shared" si="1"/>
        <v>0</v>
      </c>
      <c r="AR33" s="161">
        <f t="shared" si="2"/>
        <v>0</v>
      </c>
      <c r="AS33" s="161">
        <f t="shared" si="3"/>
        <v>0</v>
      </c>
      <c r="AT33" s="147">
        <f t="shared" si="4"/>
        <v>0</v>
      </c>
    </row>
    <row r="34" spans="10:46" x14ac:dyDescent="0.25">
      <c r="J34" s="13"/>
      <c r="K34" s="13"/>
      <c r="AP34" s="147">
        <f t="shared" si="0"/>
        <v>0</v>
      </c>
      <c r="AQ34" s="147">
        <f t="shared" si="1"/>
        <v>0</v>
      </c>
      <c r="AR34" s="161">
        <f t="shared" si="2"/>
        <v>0</v>
      </c>
      <c r="AS34" s="161">
        <f t="shared" si="3"/>
        <v>0</v>
      </c>
      <c r="AT34" s="147">
        <f t="shared" si="4"/>
        <v>0</v>
      </c>
    </row>
    <row r="35" spans="10:46" x14ac:dyDescent="0.25">
      <c r="J35" s="13"/>
      <c r="K35" s="13"/>
      <c r="AP35" s="147">
        <f t="shared" si="0"/>
        <v>0</v>
      </c>
      <c r="AQ35" s="147">
        <f t="shared" si="1"/>
        <v>0</v>
      </c>
      <c r="AR35" s="161">
        <f t="shared" si="2"/>
        <v>0</v>
      </c>
      <c r="AS35" s="161">
        <f t="shared" si="3"/>
        <v>0</v>
      </c>
      <c r="AT35" s="147">
        <f t="shared" si="4"/>
        <v>0</v>
      </c>
    </row>
    <row r="36" spans="10:46" x14ac:dyDescent="0.25">
      <c r="J36" s="13"/>
      <c r="K36" s="13"/>
      <c r="AP36" s="147">
        <f t="shared" si="0"/>
        <v>0</v>
      </c>
      <c r="AQ36" s="147">
        <f t="shared" si="1"/>
        <v>0</v>
      </c>
      <c r="AR36" s="161">
        <f t="shared" si="2"/>
        <v>0</v>
      </c>
      <c r="AS36" s="161">
        <f t="shared" si="3"/>
        <v>0</v>
      </c>
      <c r="AT36" s="147">
        <f t="shared" si="4"/>
        <v>0</v>
      </c>
    </row>
    <row r="37" spans="10:46" x14ac:dyDescent="0.25">
      <c r="J37" s="13"/>
      <c r="K37" s="13"/>
      <c r="AP37" s="147">
        <f t="shared" si="0"/>
        <v>0</v>
      </c>
      <c r="AQ37" s="147">
        <f t="shared" si="1"/>
        <v>0</v>
      </c>
      <c r="AR37" s="161">
        <f t="shared" si="2"/>
        <v>0</v>
      </c>
      <c r="AS37" s="161">
        <f t="shared" si="3"/>
        <v>0</v>
      </c>
      <c r="AT37" s="147">
        <f t="shared" si="4"/>
        <v>0</v>
      </c>
    </row>
    <row r="38" spans="10:46" x14ac:dyDescent="0.25">
      <c r="J38" s="13"/>
      <c r="K38" s="13"/>
      <c r="AP38" s="147">
        <f t="shared" si="0"/>
        <v>0</v>
      </c>
      <c r="AQ38" s="147">
        <f t="shared" si="1"/>
        <v>0</v>
      </c>
      <c r="AR38" s="161">
        <f t="shared" si="2"/>
        <v>0</v>
      </c>
      <c r="AS38" s="161">
        <f t="shared" si="3"/>
        <v>0</v>
      </c>
      <c r="AT38" s="147">
        <f t="shared" si="4"/>
        <v>0</v>
      </c>
    </row>
    <row r="39" spans="10:46" x14ac:dyDescent="0.25">
      <c r="J39" s="13"/>
      <c r="K39" s="13"/>
      <c r="AP39" s="147">
        <f t="shared" si="0"/>
        <v>0</v>
      </c>
      <c r="AQ39" s="147">
        <f t="shared" si="1"/>
        <v>0</v>
      </c>
      <c r="AR39" s="161">
        <f t="shared" si="2"/>
        <v>0</v>
      </c>
      <c r="AS39" s="161">
        <f t="shared" si="3"/>
        <v>0</v>
      </c>
      <c r="AT39" s="147">
        <f t="shared" si="4"/>
        <v>0</v>
      </c>
    </row>
    <row r="40" spans="10:46" x14ac:dyDescent="0.25">
      <c r="J40" s="13"/>
      <c r="K40" s="13"/>
      <c r="AP40" s="147">
        <f t="shared" si="0"/>
        <v>0</v>
      </c>
      <c r="AQ40" s="147">
        <f t="shared" si="1"/>
        <v>0</v>
      </c>
      <c r="AR40" s="161">
        <f t="shared" si="2"/>
        <v>0</v>
      </c>
      <c r="AS40" s="161">
        <f t="shared" si="3"/>
        <v>0</v>
      </c>
      <c r="AT40" s="147">
        <f t="shared" si="4"/>
        <v>0</v>
      </c>
    </row>
    <row r="41" spans="10:46" x14ac:dyDescent="0.25">
      <c r="J41" s="13"/>
      <c r="K41" s="13"/>
      <c r="AP41" s="147">
        <f t="shared" si="0"/>
        <v>0</v>
      </c>
      <c r="AQ41" s="147">
        <f t="shared" si="1"/>
        <v>0</v>
      </c>
      <c r="AR41" s="161">
        <f t="shared" si="2"/>
        <v>0</v>
      </c>
      <c r="AS41" s="161">
        <f t="shared" si="3"/>
        <v>0</v>
      </c>
      <c r="AT41" s="147">
        <f t="shared" si="4"/>
        <v>0</v>
      </c>
    </row>
    <row r="42" spans="10:46" x14ac:dyDescent="0.25">
      <c r="J42" s="13"/>
      <c r="K42" s="13"/>
      <c r="AP42" s="147">
        <f t="shared" si="0"/>
        <v>0</v>
      </c>
      <c r="AQ42" s="147">
        <f t="shared" si="1"/>
        <v>0</v>
      </c>
      <c r="AR42" s="161">
        <f t="shared" si="2"/>
        <v>0</v>
      </c>
      <c r="AS42" s="161">
        <f t="shared" si="3"/>
        <v>0</v>
      </c>
      <c r="AT42" s="147">
        <f t="shared" si="4"/>
        <v>0</v>
      </c>
    </row>
    <row r="43" spans="10:46" x14ac:dyDescent="0.25">
      <c r="J43" s="13"/>
      <c r="K43" s="13"/>
      <c r="AP43" s="147">
        <f t="shared" si="0"/>
        <v>0</v>
      </c>
      <c r="AQ43" s="147">
        <f t="shared" si="1"/>
        <v>0</v>
      </c>
      <c r="AR43" s="161">
        <f t="shared" si="2"/>
        <v>0</v>
      </c>
      <c r="AS43" s="161">
        <f t="shared" si="3"/>
        <v>0</v>
      </c>
      <c r="AT43" s="147">
        <f t="shared" si="4"/>
        <v>0</v>
      </c>
    </row>
    <row r="44" spans="10:46" x14ac:dyDescent="0.25">
      <c r="J44" s="13"/>
      <c r="K44" s="13"/>
      <c r="AP44" s="147">
        <f t="shared" si="0"/>
        <v>0</v>
      </c>
      <c r="AQ44" s="147">
        <f t="shared" si="1"/>
        <v>0</v>
      </c>
      <c r="AR44" s="161">
        <f t="shared" si="2"/>
        <v>0</v>
      </c>
      <c r="AS44" s="161">
        <f t="shared" si="3"/>
        <v>0</v>
      </c>
      <c r="AT44" s="147">
        <f t="shared" si="4"/>
        <v>0</v>
      </c>
    </row>
    <row r="45" spans="10:46" x14ac:dyDescent="0.25">
      <c r="J45" s="13"/>
      <c r="K45" s="13"/>
      <c r="AP45" s="147">
        <f t="shared" si="0"/>
        <v>0</v>
      </c>
      <c r="AQ45" s="147">
        <f t="shared" si="1"/>
        <v>0</v>
      </c>
      <c r="AR45" s="161">
        <f t="shared" si="2"/>
        <v>0</v>
      </c>
      <c r="AS45" s="161">
        <f t="shared" si="3"/>
        <v>0</v>
      </c>
      <c r="AT45" s="147">
        <f t="shared" si="4"/>
        <v>0</v>
      </c>
    </row>
    <row r="46" spans="10:46" x14ac:dyDescent="0.25">
      <c r="J46" s="13"/>
      <c r="K46" s="13"/>
      <c r="AP46" s="147">
        <f t="shared" si="0"/>
        <v>0</v>
      </c>
      <c r="AQ46" s="147">
        <f t="shared" si="1"/>
        <v>0</v>
      </c>
      <c r="AR46" s="161">
        <f t="shared" si="2"/>
        <v>0</v>
      </c>
      <c r="AS46" s="161">
        <f t="shared" si="3"/>
        <v>0</v>
      </c>
      <c r="AT46" s="147">
        <f t="shared" si="4"/>
        <v>0</v>
      </c>
    </row>
    <row r="47" spans="10:46" x14ac:dyDescent="0.25">
      <c r="J47" s="13"/>
      <c r="K47" s="13"/>
      <c r="AP47" s="147">
        <f t="shared" si="0"/>
        <v>0</v>
      </c>
      <c r="AQ47" s="147">
        <f t="shared" si="1"/>
        <v>0</v>
      </c>
      <c r="AR47" s="161">
        <f t="shared" si="2"/>
        <v>0</v>
      </c>
      <c r="AS47" s="161">
        <f t="shared" si="3"/>
        <v>0</v>
      </c>
      <c r="AT47" s="147">
        <f t="shared" si="4"/>
        <v>0</v>
      </c>
    </row>
    <row r="48" spans="10:46" x14ac:dyDescent="0.25">
      <c r="AP48" s="147">
        <f t="shared" si="0"/>
        <v>0</v>
      </c>
      <c r="AQ48" s="147">
        <f t="shared" si="1"/>
        <v>0</v>
      </c>
      <c r="AR48" s="161">
        <f t="shared" si="2"/>
        <v>0</v>
      </c>
      <c r="AS48" s="161">
        <f t="shared" si="3"/>
        <v>0</v>
      </c>
      <c r="AT48" s="147">
        <f t="shared" si="4"/>
        <v>0</v>
      </c>
    </row>
    <row r="49" spans="42:46" x14ac:dyDescent="0.25">
      <c r="AP49" s="147">
        <f t="shared" si="0"/>
        <v>0</v>
      </c>
      <c r="AQ49" s="147">
        <f t="shared" si="1"/>
        <v>0</v>
      </c>
      <c r="AR49" s="161">
        <f t="shared" si="2"/>
        <v>0</v>
      </c>
      <c r="AS49" s="161">
        <f t="shared" si="3"/>
        <v>0</v>
      </c>
      <c r="AT49" s="147">
        <f t="shared" si="4"/>
        <v>0</v>
      </c>
    </row>
    <row r="50" spans="42:46" x14ac:dyDescent="0.25">
      <c r="AP50" s="147">
        <f t="shared" si="0"/>
        <v>0</v>
      </c>
      <c r="AQ50" s="147">
        <f t="shared" si="1"/>
        <v>0</v>
      </c>
      <c r="AR50" s="161">
        <f t="shared" si="2"/>
        <v>0</v>
      </c>
      <c r="AS50" s="161">
        <f t="shared" si="3"/>
        <v>0</v>
      </c>
      <c r="AT50" s="147">
        <f t="shared" si="4"/>
        <v>0</v>
      </c>
    </row>
    <row r="51" spans="42:46" x14ac:dyDescent="0.25">
      <c r="AP51" s="148"/>
      <c r="AQ51" s="148"/>
      <c r="AR51" s="162"/>
      <c r="AS51" s="162"/>
      <c r="AT51" s="148"/>
    </row>
    <row r="52" spans="42:46" x14ac:dyDescent="0.25">
      <c r="AP52" s="148"/>
      <c r="AQ52" s="149" t="s">
        <v>56</v>
      </c>
      <c r="AR52" s="163">
        <f>SUM(AR11:AR51)</f>
        <v>0</v>
      </c>
      <c r="AS52" s="163">
        <f>SUM(AS11:AS51)</f>
        <v>0</v>
      </c>
      <c r="AT52" s="148"/>
    </row>
    <row r="53" spans="42:46" x14ac:dyDescent="0.25">
      <c r="AP53" s="148"/>
      <c r="AQ53" s="148"/>
      <c r="AR53" s="148"/>
      <c r="AS53" s="148"/>
      <c r="AT53" s="148"/>
    </row>
    <row r="54" spans="42:46" x14ac:dyDescent="0.25">
      <c r="AP54" s="148"/>
      <c r="AQ54" s="148"/>
      <c r="AR54" s="148"/>
      <c r="AS54" s="148"/>
      <c r="AT54" s="148"/>
    </row>
    <row r="55" spans="42:46" x14ac:dyDescent="0.25">
      <c r="AP55" s="148"/>
      <c r="AQ55" s="148"/>
      <c r="AR55" s="148"/>
      <c r="AS55" s="148"/>
      <c r="AT55" s="148"/>
    </row>
    <row r="56" spans="42:46" x14ac:dyDescent="0.25">
      <c r="AP56" s="148"/>
      <c r="AQ56" s="148"/>
      <c r="AR56" s="148"/>
      <c r="AS56" s="148"/>
      <c r="AT56" s="148"/>
    </row>
    <row r="57" spans="42:46" x14ac:dyDescent="0.25">
      <c r="AP57" s="150" t="s">
        <v>45</v>
      </c>
      <c r="AQ57" s="148"/>
      <c r="AR57" s="148" t="s">
        <v>43</v>
      </c>
      <c r="AS57" s="148"/>
      <c r="AT57" s="148" t="s">
        <v>44</v>
      </c>
    </row>
    <row r="58" spans="42:46" x14ac:dyDescent="0.25">
      <c r="AP58" s="148"/>
      <c r="AQ58" s="148"/>
      <c r="AR58" s="148"/>
      <c r="AS58" s="148"/>
      <c r="AT58" s="148"/>
    </row>
    <row r="67" spans="42:46" x14ac:dyDescent="0.25">
      <c r="AP67" s="151"/>
      <c r="AQ67" s="151"/>
      <c r="AR67" s="151"/>
      <c r="AS67" s="151"/>
      <c r="AT67" s="151"/>
    </row>
    <row r="68" spans="42:46" x14ac:dyDescent="0.25">
      <c r="AP68" s="151"/>
      <c r="AQ68" s="151"/>
      <c r="AR68" s="151"/>
      <c r="AS68" s="151"/>
      <c r="AT68" s="151"/>
    </row>
  </sheetData>
  <mergeCells count="8">
    <mergeCell ref="N14:P14"/>
    <mergeCell ref="O16:P16"/>
    <mergeCell ref="AP6:AT9"/>
    <mergeCell ref="A1:C1"/>
    <mergeCell ref="E1:G1"/>
    <mergeCell ref="I1:K1"/>
    <mergeCell ref="J3:K3"/>
    <mergeCell ref="AP3:AT3"/>
  </mergeCells>
  <conditionalFormatting sqref="AP11:AT50">
    <cfRule type="cellIs" dxfId="66" priority="2" operator="equal">
      <formula>0</formula>
    </cfRule>
    <cfRule type="cellIs" dxfId="65" priority="3" operator="lessThan">
      <formula>0</formula>
    </cfRule>
  </conditionalFormatting>
  <dataValidations count="1">
    <dataValidation type="list" allowBlank="1" showInputMessage="1" showErrorMessage="1" sqref="J3:K3" xr:uid="{00000000-0002-0000-0900-000000000000}">
      <formula1>$AA$9:$AA$12</formula1>
    </dataValidation>
  </dataValidations>
  <pageMargins left="0.7" right="0.7" top="0.75" bottom="0.75" header="0.3" footer="0.3"/>
  <pageSetup paperSize="9" scale="83" orientation="portrait" r:id="rId1"/>
  <drawing r:id="rId2"/>
  <legacyDrawing r:id="rId3"/>
  <controls>
    <mc:AlternateContent xmlns:mc="http://schemas.openxmlformats.org/markup-compatibility/2006">
      <mc:Choice Requires="x14">
        <control shapeId="65554" r:id="rId4" name="CommandButton7">
          <controlPr defaultSize="0" print="0" autoLine="0" autoPict="0" r:id="rId5">
            <anchor moveWithCells="1">
              <from>
                <xdr:col>6</xdr:col>
                <xdr:colOff>0</xdr:colOff>
                <xdr:row>7</xdr:row>
                <xdr:rowOff>114300</xdr:rowOff>
              </from>
              <to>
                <xdr:col>7</xdr:col>
                <xdr:colOff>0</xdr:colOff>
                <xdr:row>8</xdr:row>
                <xdr:rowOff>180975</xdr:rowOff>
              </to>
            </anchor>
          </controlPr>
        </control>
      </mc:Choice>
      <mc:Fallback>
        <control shapeId="65554" r:id="rId4" name="CommandButton7"/>
      </mc:Fallback>
    </mc:AlternateContent>
    <mc:AlternateContent xmlns:mc="http://schemas.openxmlformats.org/markup-compatibility/2006">
      <mc:Choice Requires="x14">
        <control shapeId="65553" r:id="rId6" name="CommandButton6">
          <controlPr defaultSize="0" autoLine="0" r:id="rId7">
            <anchor moveWithCells="1">
              <from>
                <xdr:col>6</xdr:col>
                <xdr:colOff>695325</xdr:colOff>
                <xdr:row>3</xdr:row>
                <xdr:rowOff>238125</xdr:rowOff>
              </from>
              <to>
                <xdr:col>7</xdr:col>
                <xdr:colOff>400050</xdr:colOff>
                <xdr:row>5</xdr:row>
                <xdr:rowOff>0</xdr:rowOff>
              </to>
            </anchor>
          </controlPr>
        </control>
      </mc:Choice>
      <mc:Fallback>
        <control shapeId="65553" r:id="rId6" name="CommandButton6"/>
      </mc:Fallback>
    </mc:AlternateContent>
    <mc:AlternateContent xmlns:mc="http://schemas.openxmlformats.org/markup-compatibility/2006">
      <mc:Choice Requires="x14">
        <control shapeId="65552" r:id="rId8" name="CommandButton5">
          <controlPr defaultSize="0" autoLine="0" r:id="rId9">
            <anchor moveWithCells="1">
              <from>
                <xdr:col>5</xdr:col>
                <xdr:colOff>114300</xdr:colOff>
                <xdr:row>4</xdr:row>
                <xdr:rowOff>9525</xdr:rowOff>
              </from>
              <to>
                <xdr:col>5</xdr:col>
                <xdr:colOff>581025</xdr:colOff>
                <xdr:row>5</xdr:row>
                <xdr:rowOff>19050</xdr:rowOff>
              </to>
            </anchor>
          </controlPr>
        </control>
      </mc:Choice>
      <mc:Fallback>
        <control shapeId="65552" r:id="rId8" name="CommandButton5"/>
      </mc:Fallback>
    </mc:AlternateContent>
    <mc:AlternateContent xmlns:mc="http://schemas.openxmlformats.org/markup-compatibility/2006">
      <mc:Choice Requires="x14">
        <control shapeId="65551" r:id="rId10" name="CommandButton4">
          <controlPr defaultSize="0" autoLine="0" r:id="rId11">
            <anchor moveWithCells="1">
              <from>
                <xdr:col>6</xdr:col>
                <xdr:colOff>695325</xdr:colOff>
                <xdr:row>2</xdr:row>
                <xdr:rowOff>0</xdr:rowOff>
              </from>
              <to>
                <xdr:col>7</xdr:col>
                <xdr:colOff>400050</xdr:colOff>
                <xdr:row>3</xdr:row>
                <xdr:rowOff>9525</xdr:rowOff>
              </to>
            </anchor>
          </controlPr>
        </control>
      </mc:Choice>
      <mc:Fallback>
        <control shapeId="65551" r:id="rId10" name="CommandButton4"/>
      </mc:Fallback>
    </mc:AlternateContent>
    <mc:AlternateContent xmlns:mc="http://schemas.openxmlformats.org/markup-compatibility/2006">
      <mc:Choice Requires="x14">
        <control shapeId="65550" r:id="rId12" name="CommandButton2">
          <controlPr defaultSize="0" autoLine="0" r:id="rId13">
            <anchor moveWithCells="1">
              <from>
                <xdr:col>5</xdr:col>
                <xdr:colOff>114300</xdr:colOff>
                <xdr:row>2</xdr:row>
                <xdr:rowOff>0</xdr:rowOff>
              </from>
              <to>
                <xdr:col>5</xdr:col>
                <xdr:colOff>581025</xdr:colOff>
                <xdr:row>3</xdr:row>
                <xdr:rowOff>9525</xdr:rowOff>
              </to>
            </anchor>
          </controlPr>
        </control>
      </mc:Choice>
      <mc:Fallback>
        <control shapeId="65550" r:id="rId12" name="CommandButton2"/>
      </mc:Fallback>
    </mc:AlternateContent>
    <mc:AlternateContent xmlns:mc="http://schemas.openxmlformats.org/markup-compatibility/2006">
      <mc:Choice Requires="x14">
        <control shapeId="65543" r:id="rId14" name="CommandButton3">
          <controlPr defaultSize="0" autoLine="0" r:id="rId15">
            <anchor moveWithCells="1">
              <from>
                <xdr:col>14</xdr:col>
                <xdr:colOff>228600</xdr:colOff>
                <xdr:row>21</xdr:row>
                <xdr:rowOff>66675</xdr:rowOff>
              </from>
              <to>
                <xdr:col>15</xdr:col>
                <xdr:colOff>285750</xdr:colOff>
                <xdr:row>22</xdr:row>
                <xdr:rowOff>95250</xdr:rowOff>
              </to>
            </anchor>
          </controlPr>
        </control>
      </mc:Choice>
      <mc:Fallback>
        <control shapeId="65543" r:id="rId14" name="CommandButton3"/>
      </mc:Fallback>
    </mc:AlternateContent>
    <mc:AlternateContent xmlns:mc="http://schemas.openxmlformats.org/markup-compatibility/2006">
      <mc:Choice Requires="x14">
        <control shapeId="65542" r:id="rId16" name="CheckBox4">
          <controlPr defaultSize="0" autoLine="0" r:id="rId17">
            <anchor moveWithCells="1">
              <from>
                <xdr:col>2</xdr:col>
                <xdr:colOff>133350</xdr:colOff>
                <xdr:row>5</xdr:row>
                <xdr:rowOff>47625</xdr:rowOff>
              </from>
              <to>
                <xdr:col>2</xdr:col>
                <xdr:colOff>352425</xdr:colOff>
                <xdr:row>5</xdr:row>
                <xdr:rowOff>238125</xdr:rowOff>
              </to>
            </anchor>
          </controlPr>
        </control>
      </mc:Choice>
      <mc:Fallback>
        <control shapeId="65542" r:id="rId16" name="CheckBox4"/>
      </mc:Fallback>
    </mc:AlternateContent>
    <mc:AlternateContent xmlns:mc="http://schemas.openxmlformats.org/markup-compatibility/2006">
      <mc:Choice Requires="x14">
        <control shapeId="65541" r:id="rId18" name="CheckBox3">
          <controlPr defaultSize="0" autoLine="0" r:id="rId19">
            <anchor moveWithCells="1">
              <from>
                <xdr:col>2</xdr:col>
                <xdr:colOff>133350</xdr:colOff>
                <xdr:row>4</xdr:row>
                <xdr:rowOff>47625</xdr:rowOff>
              </from>
              <to>
                <xdr:col>2</xdr:col>
                <xdr:colOff>352425</xdr:colOff>
                <xdr:row>4</xdr:row>
                <xdr:rowOff>238125</xdr:rowOff>
              </to>
            </anchor>
          </controlPr>
        </control>
      </mc:Choice>
      <mc:Fallback>
        <control shapeId="65541" r:id="rId18" name="CheckBox3"/>
      </mc:Fallback>
    </mc:AlternateContent>
    <mc:AlternateContent xmlns:mc="http://schemas.openxmlformats.org/markup-compatibility/2006">
      <mc:Choice Requires="x14">
        <control shapeId="65540" r:id="rId20" name="CheckBox2">
          <controlPr defaultSize="0" autoLine="0" r:id="rId21">
            <anchor moveWithCells="1">
              <from>
                <xdr:col>2</xdr:col>
                <xdr:colOff>142875</xdr:colOff>
                <xdr:row>3</xdr:row>
                <xdr:rowOff>57150</xdr:rowOff>
              </from>
              <to>
                <xdr:col>2</xdr:col>
                <xdr:colOff>361950</xdr:colOff>
                <xdr:row>4</xdr:row>
                <xdr:rowOff>0</xdr:rowOff>
              </to>
            </anchor>
          </controlPr>
        </control>
      </mc:Choice>
      <mc:Fallback>
        <control shapeId="65540" r:id="rId20" name="CheckBox2"/>
      </mc:Fallback>
    </mc:AlternateContent>
    <mc:AlternateContent xmlns:mc="http://schemas.openxmlformats.org/markup-compatibility/2006">
      <mc:Choice Requires="x14">
        <control shapeId="65539" r:id="rId22" name="CheckBox1">
          <controlPr defaultSize="0" autoLine="0" r:id="rId23">
            <anchor moveWithCells="1">
              <from>
                <xdr:col>2</xdr:col>
                <xdr:colOff>142875</xdr:colOff>
                <xdr:row>2</xdr:row>
                <xdr:rowOff>47625</xdr:rowOff>
              </from>
              <to>
                <xdr:col>2</xdr:col>
                <xdr:colOff>361950</xdr:colOff>
                <xdr:row>2</xdr:row>
                <xdr:rowOff>238125</xdr:rowOff>
              </to>
            </anchor>
          </controlPr>
        </control>
      </mc:Choice>
      <mc:Fallback>
        <control shapeId="65539" r:id="rId22" name="CheckBox1"/>
      </mc:Fallback>
    </mc:AlternateContent>
    <mc:AlternateContent xmlns:mc="http://schemas.openxmlformats.org/markup-compatibility/2006">
      <mc:Choice Requires="x14">
        <control shapeId="65537" r:id="rId24" name="CommandButton1">
          <controlPr defaultSize="0" autoLine="0" r:id="rId25">
            <anchor moveWithCells="1">
              <from>
                <xdr:col>11</xdr:col>
                <xdr:colOff>276225</xdr:colOff>
                <xdr:row>1</xdr:row>
                <xdr:rowOff>200025</xdr:rowOff>
              </from>
              <to>
                <xdr:col>11</xdr:col>
                <xdr:colOff>1371600</xdr:colOff>
                <xdr:row>3</xdr:row>
                <xdr:rowOff>19050</xdr:rowOff>
              </to>
            </anchor>
          </controlPr>
        </control>
      </mc:Choice>
      <mc:Fallback>
        <control shapeId="65537" r:id="rId2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E3D1C39-71DF-40DD-8731-04E44F586C31}">
            <xm:f>NOT(ISERROR(SEARCH($AA$10,AP2)))</xm:f>
            <xm:f>$AA$10</xm:f>
            <x14:dxf>
              <fill>
                <patternFill>
                  <bgColor rgb="FFFFFF00"/>
                </patternFill>
              </fill>
            </x14:dxf>
          </x14:cfRule>
          <xm:sqref>AP2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22"/>
  <dimension ref="A1:AT63"/>
  <sheetViews>
    <sheetView showGridLines="0" zoomScaleNormal="100" workbookViewId="0">
      <selection activeCell="B3" sqref="B3"/>
    </sheetView>
  </sheetViews>
  <sheetFormatPr baseColWidth="10" defaultRowHeight="15" x14ac:dyDescent="0.25"/>
  <cols>
    <col min="1" max="1" width="13.7109375" style="152" customWidth="1"/>
    <col min="2" max="2" width="10" customWidth="1"/>
    <col min="4" max="4" width="8.140625" customWidth="1"/>
    <col min="5" max="5" width="8.28515625" customWidth="1"/>
    <col min="6" max="6" width="10" customWidth="1"/>
    <col min="8" max="8" width="28" customWidth="1"/>
    <col min="9" max="9" width="13.7109375" customWidth="1"/>
    <col min="10" max="10" width="12.85546875" customWidth="1"/>
    <col min="11" max="11" width="12.140625" customWidth="1"/>
    <col min="12" max="12" width="25.42578125" customWidth="1"/>
    <col min="13" max="13" width="4.140625" customWidth="1"/>
    <col min="14" max="14" width="12.28515625" customWidth="1"/>
    <col min="15" max="15" width="13.42578125" customWidth="1"/>
    <col min="18" max="18" width="11.85546875" bestFit="1" customWidth="1"/>
    <col min="42" max="42" width="15.140625" customWidth="1"/>
    <col min="43" max="43" width="33" customWidth="1"/>
    <col min="44" max="44" width="13" customWidth="1"/>
    <col min="45" max="45" width="14.7109375" customWidth="1"/>
    <col min="46" max="46" width="31.42578125" customWidth="1"/>
  </cols>
  <sheetData>
    <row r="1" spans="1:46" ht="17.25" x14ac:dyDescent="0.3">
      <c r="A1" s="283" t="s">
        <v>220</v>
      </c>
      <c r="B1" s="283"/>
      <c r="C1" s="283"/>
      <c r="E1" s="284" t="s">
        <v>221</v>
      </c>
      <c r="F1" s="284"/>
      <c r="G1" s="284"/>
      <c r="H1" s="74"/>
      <c r="I1" s="285" t="s">
        <v>222</v>
      </c>
      <c r="J1" s="285"/>
      <c r="K1" s="285"/>
      <c r="AP1" s="288"/>
      <c r="AQ1" s="288"/>
      <c r="AR1" s="288"/>
      <c r="AS1" s="288"/>
      <c r="AT1" s="56"/>
    </row>
    <row r="2" spans="1:46" ht="18.75" customHeight="1" x14ac:dyDescent="0.25">
      <c r="AP2" s="288"/>
      <c r="AQ2" s="288"/>
      <c r="AR2" s="288"/>
      <c r="AS2" s="288"/>
    </row>
    <row r="3" spans="1:46" ht="19.5" customHeight="1" x14ac:dyDescent="0.3">
      <c r="A3" s="155" t="s">
        <v>224</v>
      </c>
      <c r="B3" s="157"/>
      <c r="E3" s="156" t="s">
        <v>223</v>
      </c>
      <c r="F3" s="159"/>
      <c r="G3" s="156"/>
      <c r="I3" s="160"/>
      <c r="J3" s="273"/>
      <c r="K3" s="273"/>
      <c r="AP3" s="288"/>
      <c r="AQ3" s="288"/>
      <c r="AR3" s="288"/>
      <c r="AS3" s="288"/>
      <c r="AT3" s="57" t="s">
        <v>50</v>
      </c>
    </row>
    <row r="4" spans="1:46" ht="19.5" customHeight="1" x14ac:dyDescent="0.35">
      <c r="A4" s="155"/>
      <c r="B4" s="159"/>
      <c r="F4" s="159"/>
      <c r="AP4" s="288"/>
      <c r="AQ4" s="288"/>
      <c r="AR4" s="288"/>
      <c r="AS4" s="288"/>
      <c r="AT4" s="35"/>
    </row>
    <row r="5" spans="1:46" ht="19.5" customHeight="1" x14ac:dyDescent="0.25">
      <c r="A5" s="155" t="s">
        <v>57</v>
      </c>
      <c r="B5" s="289"/>
      <c r="C5" s="289"/>
      <c r="D5" s="289"/>
      <c r="E5" s="156"/>
      <c r="F5" s="159"/>
      <c r="G5" s="156"/>
      <c r="AP5" s="288"/>
      <c r="AQ5" s="288"/>
      <c r="AR5" s="288"/>
      <c r="AS5" s="288"/>
    </row>
    <row r="6" spans="1:46" ht="19.5" customHeight="1" x14ac:dyDescent="0.25">
      <c r="A6" s="155" t="s">
        <v>225</v>
      </c>
      <c r="B6" s="289"/>
      <c r="C6" s="289"/>
      <c r="D6" s="289"/>
      <c r="F6" s="159"/>
      <c r="AP6" s="288"/>
      <c r="AQ6" s="288"/>
      <c r="AR6" s="288"/>
      <c r="AS6" s="288"/>
    </row>
    <row r="7" spans="1:46" x14ac:dyDescent="0.25">
      <c r="A7" s="152" t="s">
        <v>226</v>
      </c>
      <c r="B7" s="290"/>
      <c r="C7" s="291"/>
      <c r="D7" s="292"/>
      <c r="AP7" s="288"/>
      <c r="AQ7" s="288"/>
      <c r="AR7" s="288"/>
      <c r="AS7" s="288"/>
    </row>
    <row r="8" spans="1:46" x14ac:dyDescent="0.25">
      <c r="AP8" s="288"/>
      <c r="AQ8" s="288"/>
      <c r="AR8" s="288"/>
      <c r="AS8" s="288"/>
    </row>
    <row r="9" spans="1:46" ht="21.75" thickBot="1" x14ac:dyDescent="0.4">
      <c r="A9" s="139" t="s">
        <v>0</v>
      </c>
      <c r="B9" s="139" t="s">
        <v>219</v>
      </c>
      <c r="C9" s="139" t="s">
        <v>38</v>
      </c>
      <c r="D9" s="139" t="s">
        <v>39</v>
      </c>
      <c r="E9" s="139" t="s">
        <v>40</v>
      </c>
      <c r="F9" s="139" t="s">
        <v>41</v>
      </c>
      <c r="G9" s="139" t="s">
        <v>1</v>
      </c>
      <c r="H9" s="139" t="s">
        <v>3</v>
      </c>
      <c r="I9" s="139" t="s">
        <v>2</v>
      </c>
      <c r="J9" s="139" t="s">
        <v>4</v>
      </c>
      <c r="K9" s="139" t="s">
        <v>5</v>
      </c>
      <c r="L9" s="139" t="s">
        <v>42</v>
      </c>
      <c r="N9" s="166"/>
      <c r="P9" s="141"/>
      <c r="AP9" s="165"/>
      <c r="AQ9" s="165"/>
      <c r="AR9" s="165"/>
      <c r="AS9" s="34" t="s">
        <v>59</v>
      </c>
      <c r="AT9" s="35">
        <f>D10</f>
        <v>0</v>
      </c>
    </row>
    <row r="10" spans="1:46" ht="15.75" thickTop="1" x14ac:dyDescent="0.25">
      <c r="J10" s="13"/>
      <c r="K10" s="13"/>
      <c r="M10" s="141"/>
      <c r="N10" s="141"/>
      <c r="P10" s="141"/>
      <c r="AP10" s="1" t="s">
        <v>32</v>
      </c>
      <c r="AS10" s="43" t="s">
        <v>6</v>
      </c>
      <c r="AT10" s="44">
        <f>A10</f>
        <v>0</v>
      </c>
    </row>
    <row r="11" spans="1:46" x14ac:dyDescent="0.25">
      <c r="J11" s="13"/>
      <c r="K11" s="13"/>
      <c r="M11" s="141"/>
      <c r="N11" s="141"/>
      <c r="P11" s="141"/>
      <c r="AP11" s="256">
        <f>I10</f>
        <v>0</v>
      </c>
      <c r="AQ11" s="257"/>
      <c r="AR11" s="258"/>
      <c r="AS11" s="46" t="s">
        <v>53</v>
      </c>
      <c r="AT11" s="45">
        <f>B5</f>
        <v>0</v>
      </c>
    </row>
    <row r="12" spans="1:46" x14ac:dyDescent="0.25">
      <c r="H12" s="158"/>
      <c r="J12" s="13"/>
      <c r="K12" s="13"/>
      <c r="M12" s="141"/>
      <c r="N12" s="141"/>
      <c r="P12" s="141"/>
      <c r="AP12" s="259"/>
      <c r="AQ12" s="260"/>
      <c r="AR12" s="261"/>
      <c r="AS12" s="46" t="s">
        <v>54</v>
      </c>
      <c r="AT12" s="45">
        <f t="shared" ref="AT12:AT13" si="0">B6</f>
        <v>0</v>
      </c>
    </row>
    <row r="13" spans="1:46" x14ac:dyDescent="0.25">
      <c r="J13" s="13"/>
      <c r="K13" s="13"/>
      <c r="M13" s="141"/>
      <c r="AP13" s="259"/>
      <c r="AQ13" s="260"/>
      <c r="AR13" s="261"/>
      <c r="AS13" s="46" t="s">
        <v>55</v>
      </c>
      <c r="AT13" s="45">
        <f t="shared" si="0"/>
        <v>0</v>
      </c>
    </row>
    <row r="14" spans="1:46" x14ac:dyDescent="0.25">
      <c r="J14" s="13"/>
      <c r="K14" s="13"/>
      <c r="N14" s="272"/>
      <c r="O14" s="272"/>
      <c r="P14" s="272"/>
      <c r="AP14" s="262"/>
      <c r="AQ14" s="263"/>
      <c r="AR14" s="264"/>
      <c r="AS14" s="266"/>
      <c r="AT14" s="267"/>
    </row>
    <row r="15" spans="1:46" ht="15.75" thickBot="1" x14ac:dyDescent="0.3">
      <c r="J15" s="13"/>
      <c r="K15" s="13"/>
      <c r="AP15" s="42" t="s">
        <v>1</v>
      </c>
      <c r="AQ15" s="42" t="s">
        <v>2</v>
      </c>
      <c r="AR15" s="42" t="s">
        <v>22</v>
      </c>
      <c r="AS15" s="42" t="s">
        <v>5</v>
      </c>
      <c r="AT15" s="42" t="s">
        <v>42</v>
      </c>
    </row>
    <row r="16" spans="1:46" ht="15.75" thickTop="1" x14ac:dyDescent="0.25">
      <c r="J16" s="13"/>
      <c r="K16" s="13"/>
      <c r="N16" s="140"/>
      <c r="O16" s="273"/>
      <c r="P16" s="273"/>
      <c r="AP16">
        <f>G10</f>
        <v>0</v>
      </c>
      <c r="AQ16">
        <f>H10</f>
        <v>0</v>
      </c>
      <c r="AR16" s="58">
        <f>J10</f>
        <v>0</v>
      </c>
      <c r="AS16" s="58">
        <f>K10</f>
        <v>0</v>
      </c>
      <c r="AT16" s="13">
        <f>L10</f>
        <v>0</v>
      </c>
    </row>
    <row r="17" spans="10:46" x14ac:dyDescent="0.25">
      <c r="J17" s="13"/>
      <c r="K17" s="13"/>
      <c r="AP17">
        <f t="shared" ref="AP17:AQ17" si="1">G11</f>
        <v>0</v>
      </c>
      <c r="AQ17">
        <f t="shared" si="1"/>
        <v>0</v>
      </c>
      <c r="AR17" s="58">
        <f t="shared" ref="AR17:AT17" si="2">J11</f>
        <v>0</v>
      </c>
      <c r="AS17" s="58">
        <f t="shared" si="2"/>
        <v>0</v>
      </c>
      <c r="AT17" s="13">
        <f t="shared" si="2"/>
        <v>0</v>
      </c>
    </row>
    <row r="18" spans="10:46" x14ac:dyDescent="0.25">
      <c r="J18" s="13"/>
      <c r="K18" s="13"/>
      <c r="N18" s="140"/>
      <c r="AP18">
        <f t="shared" ref="AP18:AQ18" si="3">G12</f>
        <v>0</v>
      </c>
      <c r="AQ18">
        <f t="shared" si="3"/>
        <v>0</v>
      </c>
      <c r="AR18" s="58">
        <f t="shared" ref="AR18:AT18" si="4">J12</f>
        <v>0</v>
      </c>
      <c r="AS18" s="58">
        <f t="shared" si="4"/>
        <v>0</v>
      </c>
      <c r="AT18" s="13">
        <f t="shared" si="4"/>
        <v>0</v>
      </c>
    </row>
    <row r="19" spans="10:46" x14ac:dyDescent="0.25">
      <c r="J19" s="13"/>
      <c r="K19" s="13"/>
      <c r="N19" s="140"/>
      <c r="AP19">
        <f t="shared" ref="AP19:AQ19" si="5">G13</f>
        <v>0</v>
      </c>
      <c r="AQ19">
        <f t="shared" si="5"/>
        <v>0</v>
      </c>
      <c r="AR19" s="58">
        <f t="shared" ref="AR19:AT19" si="6">J13</f>
        <v>0</v>
      </c>
      <c r="AS19" s="58">
        <f t="shared" si="6"/>
        <v>0</v>
      </c>
      <c r="AT19" s="13">
        <f t="shared" si="6"/>
        <v>0</v>
      </c>
    </row>
    <row r="20" spans="10:46" x14ac:dyDescent="0.25">
      <c r="J20" s="13"/>
      <c r="K20" s="13"/>
      <c r="N20" s="140"/>
      <c r="AP20">
        <f t="shared" ref="AP20:AQ20" si="7">G14</f>
        <v>0</v>
      </c>
      <c r="AQ20">
        <f t="shared" si="7"/>
        <v>0</v>
      </c>
      <c r="AR20" s="58">
        <f t="shared" ref="AR20:AT20" si="8">J14</f>
        <v>0</v>
      </c>
      <c r="AS20" s="58">
        <f t="shared" si="8"/>
        <v>0</v>
      </c>
      <c r="AT20" s="13">
        <f t="shared" si="8"/>
        <v>0</v>
      </c>
    </row>
    <row r="21" spans="10:46" x14ac:dyDescent="0.25">
      <c r="J21" s="13"/>
      <c r="K21" s="13"/>
      <c r="AP21">
        <f t="shared" ref="AP21:AQ21" si="9">G15</f>
        <v>0</v>
      </c>
      <c r="AQ21">
        <f t="shared" si="9"/>
        <v>0</v>
      </c>
      <c r="AR21" s="58">
        <f t="shared" ref="AR21:AT21" si="10">J15</f>
        <v>0</v>
      </c>
      <c r="AS21" s="58">
        <f t="shared" si="10"/>
        <v>0</v>
      </c>
      <c r="AT21" s="13">
        <f t="shared" si="10"/>
        <v>0</v>
      </c>
    </row>
    <row r="22" spans="10:46" x14ac:dyDescent="0.25">
      <c r="J22" s="13"/>
      <c r="K22" s="13"/>
      <c r="AP22">
        <f t="shared" ref="AP22:AQ22" si="11">G16</f>
        <v>0</v>
      </c>
      <c r="AQ22">
        <f t="shared" si="11"/>
        <v>0</v>
      </c>
      <c r="AR22" s="58">
        <f t="shared" ref="AR22:AT22" si="12">J16</f>
        <v>0</v>
      </c>
      <c r="AS22" s="58">
        <f t="shared" si="12"/>
        <v>0</v>
      </c>
      <c r="AT22" s="13">
        <f t="shared" si="12"/>
        <v>0</v>
      </c>
    </row>
    <row r="23" spans="10:46" x14ac:dyDescent="0.25">
      <c r="J23" s="13"/>
      <c r="K23" s="13"/>
      <c r="AP23">
        <f t="shared" ref="AP23:AQ23" si="13">G17</f>
        <v>0</v>
      </c>
      <c r="AQ23">
        <f t="shared" si="13"/>
        <v>0</v>
      </c>
      <c r="AR23" s="58">
        <f t="shared" ref="AR23:AT23" si="14">J17</f>
        <v>0</v>
      </c>
      <c r="AS23" s="58">
        <f t="shared" si="14"/>
        <v>0</v>
      </c>
      <c r="AT23" s="13">
        <f t="shared" si="14"/>
        <v>0</v>
      </c>
    </row>
    <row r="24" spans="10:46" x14ac:dyDescent="0.25">
      <c r="J24" s="13"/>
      <c r="K24" s="13"/>
      <c r="AP24">
        <f t="shared" ref="AP24:AQ24" si="15">G18</f>
        <v>0</v>
      </c>
      <c r="AQ24">
        <f t="shared" si="15"/>
        <v>0</v>
      </c>
      <c r="AR24" s="58">
        <f t="shared" ref="AR24:AT24" si="16">J18</f>
        <v>0</v>
      </c>
      <c r="AS24" s="58">
        <f t="shared" si="16"/>
        <v>0</v>
      </c>
      <c r="AT24" s="13">
        <f t="shared" si="16"/>
        <v>0</v>
      </c>
    </row>
    <row r="25" spans="10:46" x14ac:dyDescent="0.25">
      <c r="J25" s="13"/>
      <c r="K25" s="13"/>
      <c r="AP25">
        <f t="shared" ref="AP25:AQ25" si="17">G19</f>
        <v>0</v>
      </c>
      <c r="AQ25">
        <f t="shared" si="17"/>
        <v>0</v>
      </c>
      <c r="AR25" s="58">
        <f t="shared" ref="AR25:AT25" si="18">J19</f>
        <v>0</v>
      </c>
      <c r="AS25" s="58">
        <f t="shared" si="18"/>
        <v>0</v>
      </c>
      <c r="AT25" s="13">
        <f t="shared" si="18"/>
        <v>0</v>
      </c>
    </row>
    <row r="26" spans="10:46" x14ac:dyDescent="0.25">
      <c r="J26" s="13"/>
      <c r="K26" s="13"/>
      <c r="AP26">
        <f t="shared" ref="AP26:AQ26" si="19">G20</f>
        <v>0</v>
      </c>
      <c r="AQ26">
        <f t="shared" si="19"/>
        <v>0</v>
      </c>
      <c r="AR26" s="58">
        <f t="shared" ref="AR26:AT26" si="20">J20</f>
        <v>0</v>
      </c>
      <c r="AS26" s="58">
        <f t="shared" si="20"/>
        <v>0</v>
      </c>
      <c r="AT26" s="13">
        <f t="shared" si="20"/>
        <v>0</v>
      </c>
    </row>
    <row r="27" spans="10:46" x14ac:dyDescent="0.25">
      <c r="J27" s="13"/>
      <c r="K27" s="13"/>
      <c r="AP27">
        <f t="shared" ref="AP27:AQ27" si="21">G21</f>
        <v>0</v>
      </c>
      <c r="AQ27">
        <f t="shared" si="21"/>
        <v>0</v>
      </c>
      <c r="AR27" s="58">
        <f t="shared" ref="AR27:AT27" si="22">J21</f>
        <v>0</v>
      </c>
      <c r="AS27" s="58">
        <f t="shared" si="22"/>
        <v>0</v>
      </c>
      <c r="AT27" s="13">
        <f t="shared" si="22"/>
        <v>0</v>
      </c>
    </row>
    <row r="28" spans="10:46" x14ac:dyDescent="0.25">
      <c r="J28" s="13"/>
      <c r="K28" s="13"/>
      <c r="AP28">
        <f t="shared" ref="AP28:AQ28" si="23">G22</f>
        <v>0</v>
      </c>
      <c r="AQ28">
        <f t="shared" si="23"/>
        <v>0</v>
      </c>
      <c r="AR28" s="58">
        <f t="shared" ref="AR28:AT28" si="24">J22</f>
        <v>0</v>
      </c>
      <c r="AS28" s="58">
        <f t="shared" si="24"/>
        <v>0</v>
      </c>
      <c r="AT28" s="13">
        <f t="shared" si="24"/>
        <v>0</v>
      </c>
    </row>
    <row r="29" spans="10:46" x14ac:dyDescent="0.25">
      <c r="J29" s="13"/>
      <c r="K29" s="13"/>
      <c r="AP29">
        <f t="shared" ref="AP29:AQ29" si="25">G23</f>
        <v>0</v>
      </c>
      <c r="AQ29">
        <f t="shared" si="25"/>
        <v>0</v>
      </c>
      <c r="AR29" s="58">
        <f t="shared" ref="AR29:AT29" si="26">J23</f>
        <v>0</v>
      </c>
      <c r="AS29" s="58">
        <f t="shared" si="26"/>
        <v>0</v>
      </c>
      <c r="AT29" s="13">
        <f t="shared" si="26"/>
        <v>0</v>
      </c>
    </row>
    <row r="30" spans="10:46" x14ac:dyDescent="0.25">
      <c r="J30" s="13"/>
      <c r="K30" s="13"/>
      <c r="AP30">
        <f t="shared" ref="AP30:AQ30" si="27">G24</f>
        <v>0</v>
      </c>
      <c r="AQ30">
        <f t="shared" si="27"/>
        <v>0</v>
      </c>
      <c r="AR30" s="58">
        <f t="shared" ref="AR30:AT30" si="28">J24</f>
        <v>0</v>
      </c>
      <c r="AS30" s="58">
        <f t="shared" si="28"/>
        <v>0</v>
      </c>
      <c r="AT30" s="13">
        <f t="shared" si="28"/>
        <v>0</v>
      </c>
    </row>
    <row r="31" spans="10:46" x14ac:dyDescent="0.25">
      <c r="J31" s="13"/>
      <c r="K31" s="13"/>
      <c r="AP31">
        <f t="shared" ref="AP31:AQ31" si="29">G25</f>
        <v>0</v>
      </c>
      <c r="AQ31">
        <f t="shared" si="29"/>
        <v>0</v>
      </c>
      <c r="AR31" s="58">
        <f t="shared" ref="AR31:AT31" si="30">J25</f>
        <v>0</v>
      </c>
      <c r="AS31" s="58">
        <f t="shared" si="30"/>
        <v>0</v>
      </c>
      <c r="AT31" s="13">
        <f t="shared" si="30"/>
        <v>0</v>
      </c>
    </row>
    <row r="32" spans="10:46" x14ac:dyDescent="0.25">
      <c r="J32" s="13"/>
      <c r="K32" s="13"/>
      <c r="AP32">
        <f t="shared" ref="AP32:AQ32" si="31">G26</f>
        <v>0</v>
      </c>
      <c r="AQ32">
        <f t="shared" si="31"/>
        <v>0</v>
      </c>
      <c r="AR32" s="58">
        <f t="shared" ref="AR32:AT32" si="32">J26</f>
        <v>0</v>
      </c>
      <c r="AS32" s="58">
        <f t="shared" si="32"/>
        <v>0</v>
      </c>
      <c r="AT32" s="13">
        <f t="shared" si="32"/>
        <v>0</v>
      </c>
    </row>
    <row r="33" spans="10:46" x14ac:dyDescent="0.25">
      <c r="J33" s="13"/>
      <c r="K33" s="13"/>
      <c r="AP33">
        <f t="shared" ref="AP33:AQ33" si="33">G27</f>
        <v>0</v>
      </c>
      <c r="AQ33">
        <f t="shared" si="33"/>
        <v>0</v>
      </c>
      <c r="AR33" s="58">
        <f t="shared" ref="AR33:AT33" si="34">J27</f>
        <v>0</v>
      </c>
      <c r="AS33" s="58">
        <f t="shared" si="34"/>
        <v>0</v>
      </c>
      <c r="AT33" s="13">
        <f t="shared" si="34"/>
        <v>0</v>
      </c>
    </row>
    <row r="34" spans="10:46" x14ac:dyDescent="0.25">
      <c r="J34" s="13"/>
      <c r="K34" s="13"/>
      <c r="AP34">
        <f t="shared" ref="AP34:AQ34" si="35">G28</f>
        <v>0</v>
      </c>
      <c r="AQ34">
        <f t="shared" si="35"/>
        <v>0</v>
      </c>
      <c r="AR34" s="58">
        <f t="shared" ref="AR34:AT34" si="36">J28</f>
        <v>0</v>
      </c>
      <c r="AS34" s="58">
        <f t="shared" si="36"/>
        <v>0</v>
      </c>
      <c r="AT34" s="13">
        <f t="shared" si="36"/>
        <v>0</v>
      </c>
    </row>
    <row r="35" spans="10:46" x14ac:dyDescent="0.25">
      <c r="J35" s="13"/>
      <c r="K35" s="13"/>
      <c r="AP35">
        <f t="shared" ref="AP35:AQ35" si="37">G29</f>
        <v>0</v>
      </c>
      <c r="AQ35">
        <f t="shared" si="37"/>
        <v>0</v>
      </c>
      <c r="AR35" s="58">
        <f t="shared" ref="AR35:AT35" si="38">J29</f>
        <v>0</v>
      </c>
      <c r="AS35" s="58">
        <f t="shared" si="38"/>
        <v>0</v>
      </c>
      <c r="AT35" s="13">
        <f t="shared" si="38"/>
        <v>0</v>
      </c>
    </row>
    <row r="36" spans="10:46" x14ac:dyDescent="0.25">
      <c r="J36" s="13"/>
      <c r="K36" s="13"/>
      <c r="AP36">
        <f t="shared" ref="AP36:AQ36" si="39">G30</f>
        <v>0</v>
      </c>
      <c r="AQ36">
        <f t="shared" si="39"/>
        <v>0</v>
      </c>
      <c r="AR36" s="58">
        <f t="shared" ref="AR36:AT36" si="40">J30</f>
        <v>0</v>
      </c>
      <c r="AS36" s="58">
        <f t="shared" si="40"/>
        <v>0</v>
      </c>
      <c r="AT36" s="13">
        <f t="shared" si="40"/>
        <v>0</v>
      </c>
    </row>
    <row r="37" spans="10:46" x14ac:dyDescent="0.25">
      <c r="J37" s="13"/>
      <c r="K37" s="13"/>
      <c r="AP37">
        <f t="shared" ref="AP37:AQ37" si="41">G31</f>
        <v>0</v>
      </c>
      <c r="AQ37">
        <f t="shared" si="41"/>
        <v>0</v>
      </c>
      <c r="AR37" s="58">
        <f t="shared" ref="AR37:AT37" si="42">J31</f>
        <v>0</v>
      </c>
      <c r="AS37" s="58">
        <f t="shared" si="42"/>
        <v>0</v>
      </c>
      <c r="AT37" s="13">
        <f t="shared" si="42"/>
        <v>0</v>
      </c>
    </row>
    <row r="38" spans="10:46" x14ac:dyDescent="0.25">
      <c r="J38" s="13"/>
      <c r="K38" s="13"/>
      <c r="AP38">
        <f t="shared" ref="AP38:AQ38" si="43">G32</f>
        <v>0</v>
      </c>
      <c r="AQ38">
        <f t="shared" si="43"/>
        <v>0</v>
      </c>
      <c r="AR38" s="58">
        <f t="shared" ref="AR38:AT38" si="44">J32</f>
        <v>0</v>
      </c>
      <c r="AS38" s="58">
        <f t="shared" si="44"/>
        <v>0</v>
      </c>
      <c r="AT38" s="13">
        <f t="shared" si="44"/>
        <v>0</v>
      </c>
    </row>
    <row r="39" spans="10:46" x14ac:dyDescent="0.25">
      <c r="J39" s="13"/>
      <c r="K39" s="13"/>
      <c r="AP39">
        <f t="shared" ref="AP39:AQ39" si="45">G33</f>
        <v>0</v>
      </c>
      <c r="AQ39">
        <f t="shared" si="45"/>
        <v>0</v>
      </c>
      <c r="AR39" s="58">
        <f t="shared" ref="AR39:AT39" si="46">J33</f>
        <v>0</v>
      </c>
      <c r="AS39" s="58">
        <f t="shared" si="46"/>
        <v>0</v>
      </c>
      <c r="AT39" s="13">
        <f t="shared" si="46"/>
        <v>0</v>
      </c>
    </row>
    <row r="40" spans="10:46" x14ac:dyDescent="0.25">
      <c r="J40" s="13"/>
      <c r="K40" s="13"/>
      <c r="AP40">
        <f t="shared" ref="AP40:AQ40" si="47">G34</f>
        <v>0</v>
      </c>
      <c r="AQ40">
        <f t="shared" si="47"/>
        <v>0</v>
      </c>
      <c r="AR40" s="58">
        <f t="shared" ref="AR40:AT40" si="48">J34</f>
        <v>0</v>
      </c>
      <c r="AS40" s="58">
        <f t="shared" si="48"/>
        <v>0</v>
      </c>
      <c r="AT40" s="13">
        <f t="shared" si="48"/>
        <v>0</v>
      </c>
    </row>
    <row r="41" spans="10:46" x14ac:dyDescent="0.25">
      <c r="J41" s="13"/>
      <c r="K41" s="13"/>
      <c r="AP41">
        <f t="shared" ref="AP41:AQ41" si="49">G35</f>
        <v>0</v>
      </c>
      <c r="AQ41">
        <f t="shared" si="49"/>
        <v>0</v>
      </c>
      <c r="AR41" s="58">
        <f t="shared" ref="AR41:AT41" si="50">J35</f>
        <v>0</v>
      </c>
      <c r="AS41" s="58">
        <f t="shared" si="50"/>
        <v>0</v>
      </c>
      <c r="AT41" s="13">
        <f t="shared" si="50"/>
        <v>0</v>
      </c>
    </row>
    <row r="42" spans="10:46" x14ac:dyDescent="0.25">
      <c r="J42" s="13"/>
      <c r="K42" s="13"/>
      <c r="AP42">
        <f t="shared" ref="AP42:AQ42" si="51">G36</f>
        <v>0</v>
      </c>
      <c r="AQ42">
        <f t="shared" si="51"/>
        <v>0</v>
      </c>
      <c r="AR42" s="58">
        <f t="shared" ref="AR42:AT42" si="52">J36</f>
        <v>0</v>
      </c>
      <c r="AS42" s="58">
        <f t="shared" si="52"/>
        <v>0</v>
      </c>
      <c r="AT42" s="13">
        <f t="shared" si="52"/>
        <v>0</v>
      </c>
    </row>
    <row r="43" spans="10:46" x14ac:dyDescent="0.25">
      <c r="AP43">
        <f t="shared" ref="AP43:AQ43" si="53">G37</f>
        <v>0</v>
      </c>
      <c r="AQ43">
        <f t="shared" si="53"/>
        <v>0</v>
      </c>
      <c r="AR43" s="58">
        <f t="shared" ref="AR43:AT43" si="54">J37</f>
        <v>0</v>
      </c>
      <c r="AS43" s="58">
        <f t="shared" si="54"/>
        <v>0</v>
      </c>
      <c r="AT43" s="13">
        <f t="shared" si="54"/>
        <v>0</v>
      </c>
    </row>
    <row r="44" spans="10:46" x14ac:dyDescent="0.25">
      <c r="AP44">
        <f t="shared" ref="AP44:AQ44" si="55">G38</f>
        <v>0</v>
      </c>
      <c r="AQ44">
        <f t="shared" si="55"/>
        <v>0</v>
      </c>
      <c r="AR44" s="58">
        <f t="shared" ref="AR44:AT44" si="56">J38</f>
        <v>0</v>
      </c>
      <c r="AS44" s="58">
        <f t="shared" si="56"/>
        <v>0</v>
      </c>
      <c r="AT44" s="13">
        <f t="shared" si="56"/>
        <v>0</v>
      </c>
    </row>
    <row r="45" spans="10:46" x14ac:dyDescent="0.25">
      <c r="AP45">
        <f t="shared" ref="AP45:AQ45" si="57">G39</f>
        <v>0</v>
      </c>
      <c r="AQ45">
        <f t="shared" si="57"/>
        <v>0</v>
      </c>
      <c r="AR45" s="58">
        <f t="shared" ref="AR45:AT45" si="58">J39</f>
        <v>0</v>
      </c>
      <c r="AS45" s="58">
        <f t="shared" si="58"/>
        <v>0</v>
      </c>
      <c r="AT45" s="13">
        <f t="shared" si="58"/>
        <v>0</v>
      </c>
    </row>
    <row r="46" spans="10:46" x14ac:dyDescent="0.25">
      <c r="AP46">
        <f t="shared" ref="AP46:AQ46" si="59">G40</f>
        <v>0</v>
      </c>
      <c r="AQ46">
        <f t="shared" si="59"/>
        <v>0</v>
      </c>
      <c r="AR46" s="58">
        <f t="shared" ref="AR46:AT46" si="60">J40</f>
        <v>0</v>
      </c>
      <c r="AS46" s="58">
        <f t="shared" si="60"/>
        <v>0</v>
      </c>
      <c r="AT46" s="13">
        <f t="shared" si="60"/>
        <v>0</v>
      </c>
    </row>
    <row r="47" spans="10:46" x14ac:dyDescent="0.25">
      <c r="AP47">
        <f t="shared" ref="AP47:AQ47" si="61">G41</f>
        <v>0</v>
      </c>
      <c r="AQ47">
        <f t="shared" si="61"/>
        <v>0</v>
      </c>
      <c r="AR47" s="58">
        <f t="shared" ref="AR47:AT47" si="62">J41</f>
        <v>0</v>
      </c>
      <c r="AS47" s="58">
        <f t="shared" si="62"/>
        <v>0</v>
      </c>
      <c r="AT47" s="13">
        <f t="shared" si="62"/>
        <v>0</v>
      </c>
    </row>
    <row r="48" spans="10:46" x14ac:dyDescent="0.25">
      <c r="AP48">
        <f t="shared" ref="AP48:AQ48" si="63">G42</f>
        <v>0</v>
      </c>
      <c r="AQ48">
        <f t="shared" si="63"/>
        <v>0</v>
      </c>
      <c r="AR48" s="58">
        <f t="shared" ref="AR48:AT48" si="64">J42</f>
        <v>0</v>
      </c>
      <c r="AS48" s="58">
        <f t="shared" si="64"/>
        <v>0</v>
      </c>
      <c r="AT48" s="13">
        <f t="shared" si="64"/>
        <v>0</v>
      </c>
    </row>
    <row r="49" spans="42:46" x14ac:dyDescent="0.25">
      <c r="AP49">
        <f t="shared" ref="AP49:AQ49" si="65">G43</f>
        <v>0</v>
      </c>
      <c r="AQ49">
        <f t="shared" si="65"/>
        <v>0</v>
      </c>
      <c r="AR49" s="58">
        <f t="shared" ref="AR49:AT49" si="66">J43</f>
        <v>0</v>
      </c>
      <c r="AS49" s="58">
        <f t="shared" si="66"/>
        <v>0</v>
      </c>
      <c r="AT49" s="13">
        <f t="shared" si="66"/>
        <v>0</v>
      </c>
    </row>
    <row r="50" spans="42:46" x14ac:dyDescent="0.25">
      <c r="AP50">
        <f t="shared" ref="AP50:AQ50" si="67">G44</f>
        <v>0</v>
      </c>
      <c r="AQ50">
        <f t="shared" si="67"/>
        <v>0</v>
      </c>
      <c r="AR50" s="58">
        <f t="shared" ref="AR50:AT50" si="68">J44</f>
        <v>0</v>
      </c>
      <c r="AS50" s="58">
        <f t="shared" si="68"/>
        <v>0</v>
      </c>
      <c r="AT50" s="13">
        <f t="shared" si="68"/>
        <v>0</v>
      </c>
    </row>
    <row r="51" spans="42:46" x14ac:dyDescent="0.25">
      <c r="AR51" s="58"/>
      <c r="AS51" s="58"/>
      <c r="AT51" s="13"/>
    </row>
    <row r="52" spans="42:46" x14ac:dyDescent="0.25">
      <c r="AP52" s="31"/>
      <c r="AQ52" s="47" t="s">
        <v>56</v>
      </c>
      <c r="AR52" s="33">
        <f>SUM(AR16:AR51)</f>
        <v>0</v>
      </c>
      <c r="AS52" s="33">
        <f>SUM(AS16:AS51)</f>
        <v>0</v>
      </c>
      <c r="AT52" s="31"/>
    </row>
    <row r="53" spans="42:46" x14ac:dyDescent="0.25">
      <c r="AQ53" s="31"/>
      <c r="AR53" s="31"/>
      <c r="AS53" s="31"/>
      <c r="AT53" s="31"/>
    </row>
    <row r="54" spans="42:46" x14ac:dyDescent="0.25">
      <c r="AP54" s="31"/>
      <c r="AQ54" s="31"/>
      <c r="AR54" s="31"/>
      <c r="AS54" s="31"/>
      <c r="AT54" s="31"/>
    </row>
    <row r="55" spans="42:46" x14ac:dyDescent="0.25">
      <c r="AP55" s="31"/>
      <c r="AQ55" s="31"/>
      <c r="AR55" s="31"/>
      <c r="AS55" s="31"/>
      <c r="AT55" s="31"/>
    </row>
    <row r="56" spans="42:46" x14ac:dyDescent="0.25">
      <c r="AP56" s="31"/>
      <c r="AQ56" s="31"/>
      <c r="AR56" s="31"/>
      <c r="AS56" s="31"/>
      <c r="AT56" s="31"/>
    </row>
    <row r="57" spans="42:46" x14ac:dyDescent="0.25">
      <c r="AP57" s="36" t="s">
        <v>45</v>
      </c>
      <c r="AQ57" s="31"/>
      <c r="AR57" s="31" t="s">
        <v>43</v>
      </c>
      <c r="AS57" s="31"/>
      <c r="AT57" s="31" t="s">
        <v>44</v>
      </c>
    </row>
    <row r="62" spans="42:46" x14ac:dyDescent="0.25">
      <c r="AP62" s="151"/>
      <c r="AQ62" s="151"/>
      <c r="AR62" s="151"/>
      <c r="AS62" s="151"/>
      <c r="AT62" s="151"/>
    </row>
    <row r="63" spans="42:46" x14ac:dyDescent="0.25">
      <c r="AP63" s="151"/>
      <c r="AQ63" s="151"/>
      <c r="AR63" s="151"/>
      <c r="AS63" s="151"/>
      <c r="AT63" s="151"/>
    </row>
  </sheetData>
  <mergeCells count="12">
    <mergeCell ref="I1:K1"/>
    <mergeCell ref="J3:K3"/>
    <mergeCell ref="B5:D5"/>
    <mergeCell ref="B6:D6"/>
    <mergeCell ref="B7:D7"/>
    <mergeCell ref="A1:C1"/>
    <mergeCell ref="E1:G1"/>
    <mergeCell ref="N14:P14"/>
    <mergeCell ref="O16:P16"/>
    <mergeCell ref="AP1:AS8"/>
    <mergeCell ref="AP11:AR14"/>
    <mergeCell ref="AS14:AT14"/>
  </mergeCells>
  <conditionalFormatting sqref="AP16:AT51">
    <cfRule type="cellIs" dxfId="63" priority="2" operator="equal">
      <formula>0</formula>
    </cfRule>
    <cfRule type="cellIs" dxfId="62" priority="3" operator="lessThan">
      <formula>0</formula>
    </cfRule>
  </conditionalFormatting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76801" r:id="rId4" name="CommandButton1">
          <controlPr defaultSize="0" autoLine="0" r:id="rId5">
            <anchor moveWithCells="1">
              <from>
                <xdr:col>8</xdr:col>
                <xdr:colOff>762000</xdr:colOff>
                <xdr:row>2</xdr:row>
                <xdr:rowOff>9525</xdr:rowOff>
              </from>
              <to>
                <xdr:col>10</xdr:col>
                <xdr:colOff>85725</xdr:colOff>
                <xdr:row>3</xdr:row>
                <xdr:rowOff>66675</xdr:rowOff>
              </to>
            </anchor>
          </controlPr>
        </control>
      </mc:Choice>
      <mc:Fallback>
        <control shapeId="76801" r:id="rId4" name="CommandButton1"/>
      </mc:Fallback>
    </mc:AlternateContent>
    <mc:AlternateContent xmlns:mc="http://schemas.openxmlformats.org/markup-compatibility/2006">
      <mc:Choice Requires="x14">
        <control shapeId="76802" r:id="rId6" name="CheckBox5">
          <controlPr defaultSize="0" autoLine="0" autoPict="0" r:id="rId7">
            <anchor moveWithCells="1">
              <from>
                <xdr:col>2</xdr:col>
                <xdr:colOff>66675</xdr:colOff>
                <xdr:row>1</xdr:row>
                <xdr:rowOff>228600</xdr:rowOff>
              </from>
              <to>
                <xdr:col>2</xdr:col>
                <xdr:colOff>295275</xdr:colOff>
                <xdr:row>3</xdr:row>
                <xdr:rowOff>19050</xdr:rowOff>
              </to>
            </anchor>
          </controlPr>
        </control>
      </mc:Choice>
      <mc:Fallback>
        <control shapeId="76802" r:id="rId6" name="CheckBox5"/>
      </mc:Fallback>
    </mc:AlternateContent>
    <mc:AlternateContent xmlns:mc="http://schemas.openxmlformats.org/markup-compatibility/2006">
      <mc:Choice Requires="x14">
        <control shapeId="76807" r:id="rId8" name="CommandButton2">
          <controlPr defaultSize="0" autoLine="0" r:id="rId9">
            <anchor moveWithCells="1">
              <from>
                <xdr:col>5</xdr:col>
                <xdr:colOff>114300</xdr:colOff>
                <xdr:row>2</xdr:row>
                <xdr:rowOff>0</xdr:rowOff>
              </from>
              <to>
                <xdr:col>5</xdr:col>
                <xdr:colOff>581025</xdr:colOff>
                <xdr:row>3</xdr:row>
                <xdr:rowOff>9525</xdr:rowOff>
              </to>
            </anchor>
          </controlPr>
        </control>
      </mc:Choice>
      <mc:Fallback>
        <control shapeId="76807" r:id="rId8" name="CommandButton2"/>
      </mc:Fallback>
    </mc:AlternateContent>
    <mc:AlternateContent xmlns:mc="http://schemas.openxmlformats.org/markup-compatibility/2006">
      <mc:Choice Requires="x14">
        <control shapeId="76811" r:id="rId10" name="CommandButton7">
          <controlPr defaultSize="0" print="0" autoLine="0" r:id="rId11">
            <anchor moveWithCells="1">
              <from>
                <xdr:col>6</xdr:col>
                <xdr:colOff>9525</xdr:colOff>
                <xdr:row>8</xdr:row>
                <xdr:rowOff>9525</xdr:rowOff>
              </from>
              <to>
                <xdr:col>7</xdr:col>
                <xdr:colOff>9525</xdr:colOff>
                <xdr:row>8</xdr:row>
                <xdr:rowOff>266700</xdr:rowOff>
              </to>
            </anchor>
          </controlPr>
        </control>
      </mc:Choice>
      <mc:Fallback>
        <control shapeId="76811" r:id="rId10" name="CommandButton7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0DC8342-A989-4205-9C26-0DE3ED00F9FE}">
            <xm:f>NOT(ISERROR(SEARCH($AA$1,AP1)))</xm:f>
            <xm:f>$AA$1</xm:f>
            <x14:dxf>
              <fill>
                <patternFill>
                  <bgColor rgb="FFFFFF00"/>
                </patternFill>
              </fill>
            </x14:dxf>
          </x14:cfRule>
          <xm:sqref>AP1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3"/>
  <dimension ref="A1:K200"/>
  <sheetViews>
    <sheetView zoomScaleNormal="100" workbookViewId="0">
      <selection activeCell="H7" sqref="H7"/>
    </sheetView>
  </sheetViews>
  <sheetFormatPr baseColWidth="10" defaultRowHeight="15" x14ac:dyDescent="0.25"/>
  <cols>
    <col min="1" max="1" width="11.42578125" style="50"/>
    <col min="2" max="2" width="6.85546875" customWidth="1"/>
    <col min="3" max="3" width="7.5703125" customWidth="1"/>
    <col min="4" max="4" width="7" customWidth="1"/>
    <col min="5" max="5" width="7.42578125" customWidth="1"/>
    <col min="6" max="6" width="6.5703125" customWidth="1"/>
    <col min="7" max="7" width="14.85546875" customWidth="1"/>
    <col min="8" max="8" width="44.5703125" customWidth="1"/>
    <col min="9" max="9" width="14.28515625" style="13" customWidth="1"/>
    <col min="10" max="10" width="15.5703125" style="13" customWidth="1"/>
    <col min="11" max="11" width="14.7109375" style="13" customWidth="1"/>
  </cols>
  <sheetData>
    <row r="1" spans="1:11" x14ac:dyDescent="0.25">
      <c r="A1"/>
      <c r="I1"/>
      <c r="J1"/>
      <c r="K1"/>
    </row>
    <row r="2" spans="1:11" x14ac:dyDescent="0.25">
      <c r="A2" s="4" t="s">
        <v>6</v>
      </c>
      <c r="B2" s="293">
        <f ca="1">TODAY()</f>
        <v>43784</v>
      </c>
      <c r="C2" s="293"/>
      <c r="D2" s="293"/>
      <c r="E2" s="293"/>
      <c r="F2" s="293"/>
      <c r="G2" s="293"/>
      <c r="I2"/>
      <c r="J2"/>
      <c r="K2"/>
    </row>
    <row r="3" spans="1:11" x14ac:dyDescent="0.25">
      <c r="A3"/>
      <c r="I3"/>
      <c r="J3"/>
      <c r="K3"/>
    </row>
    <row r="4" spans="1:11" x14ac:dyDescent="0.25">
      <c r="A4" s="207" t="s">
        <v>72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</row>
    <row r="5" spans="1:11" x14ac:dyDescent="0.25">
      <c r="A5"/>
      <c r="I5"/>
      <c r="J5"/>
      <c r="K5"/>
    </row>
    <row r="6" spans="1:11" x14ac:dyDescent="0.25">
      <c r="A6" s="207" t="s">
        <v>8</v>
      </c>
      <c r="B6" s="207"/>
      <c r="C6" s="207"/>
      <c r="D6" s="207"/>
      <c r="E6" s="207"/>
      <c r="F6" s="207"/>
      <c r="G6" s="207"/>
      <c r="H6" s="207"/>
      <c r="I6" s="207"/>
      <c r="J6" s="207"/>
      <c r="K6" s="207"/>
    </row>
    <row r="7" spans="1:11" x14ac:dyDescent="0.25">
      <c r="A7"/>
      <c r="G7" s="5" t="s">
        <v>7</v>
      </c>
      <c r="H7" s="115" t="s">
        <v>84</v>
      </c>
      <c r="I7" s="1" t="str">
        <f>IF(H7&lt;&gt;"",VLOOKUP(H7,PLAND[],2,0),"")</f>
        <v>CAJA GENERAL</v>
      </c>
      <c r="J7"/>
      <c r="K7"/>
    </row>
    <row r="8" spans="1:11" x14ac:dyDescent="0.25">
      <c r="A8" s="2"/>
      <c r="B8" s="2"/>
      <c r="C8" s="21"/>
      <c r="D8" s="21"/>
      <c r="E8" s="21"/>
      <c r="F8" s="21"/>
      <c r="G8" s="2"/>
      <c r="H8" s="2"/>
      <c r="I8" s="2"/>
      <c r="J8" s="2"/>
      <c r="K8"/>
    </row>
    <row r="9" spans="1:11" ht="15.75" thickBot="1" x14ac:dyDescent="0.3">
      <c r="A9" s="3" t="s">
        <v>0</v>
      </c>
      <c r="B9" s="3" t="s">
        <v>37</v>
      </c>
      <c r="C9" s="3" t="s">
        <v>38</v>
      </c>
      <c r="D9" s="3" t="s">
        <v>39</v>
      </c>
      <c r="E9" s="3" t="s">
        <v>40</v>
      </c>
      <c r="F9" s="3" t="s">
        <v>41</v>
      </c>
      <c r="G9" s="3" t="s">
        <v>1</v>
      </c>
      <c r="H9" s="3" t="s">
        <v>2</v>
      </c>
      <c r="I9" s="3" t="s">
        <v>4</v>
      </c>
      <c r="J9" s="3" t="s">
        <v>5</v>
      </c>
      <c r="K9" s="6" t="s">
        <v>144</v>
      </c>
    </row>
    <row r="10" spans="1:11" ht="15.75" thickTop="1" x14ac:dyDescent="0.25">
      <c r="K10" s="13">
        <f>I10-J10</f>
        <v>0</v>
      </c>
    </row>
    <row r="11" spans="1:11" x14ac:dyDescent="0.25">
      <c r="K11" s="13" t="str">
        <f>IF((I11-J11)&lt;&gt;0,(I11-J11+K10),"")</f>
        <v/>
      </c>
    </row>
    <row r="12" spans="1:11" x14ac:dyDescent="0.25">
      <c r="K12" s="13" t="str">
        <f t="shared" ref="K12:K75" si="0">IF((I12-J12)&lt;&gt;0,(I12-J12+K11),"")</f>
        <v/>
      </c>
    </row>
    <row r="13" spans="1:11" x14ac:dyDescent="0.25">
      <c r="K13" s="13" t="str">
        <f t="shared" si="0"/>
        <v/>
      </c>
    </row>
    <row r="14" spans="1:11" x14ac:dyDescent="0.25">
      <c r="K14" s="13" t="str">
        <f t="shared" si="0"/>
        <v/>
      </c>
    </row>
    <row r="15" spans="1:11" x14ac:dyDescent="0.25">
      <c r="K15" s="13" t="str">
        <f t="shared" si="0"/>
        <v/>
      </c>
    </row>
    <row r="16" spans="1:11" x14ac:dyDescent="0.25">
      <c r="K16" s="13" t="str">
        <f t="shared" si="0"/>
        <v/>
      </c>
    </row>
    <row r="17" spans="11:11" x14ac:dyDescent="0.25">
      <c r="K17" s="13" t="str">
        <f t="shared" si="0"/>
        <v/>
      </c>
    </row>
    <row r="18" spans="11:11" x14ac:dyDescent="0.25">
      <c r="K18" s="13" t="str">
        <f t="shared" si="0"/>
        <v/>
      </c>
    </row>
    <row r="19" spans="11:11" x14ac:dyDescent="0.25">
      <c r="K19" s="13" t="str">
        <f t="shared" si="0"/>
        <v/>
      </c>
    </row>
    <row r="20" spans="11:11" x14ac:dyDescent="0.25">
      <c r="K20" s="13" t="str">
        <f t="shared" si="0"/>
        <v/>
      </c>
    </row>
    <row r="21" spans="11:11" x14ac:dyDescent="0.25">
      <c r="K21" s="13" t="str">
        <f t="shared" si="0"/>
        <v/>
      </c>
    </row>
    <row r="22" spans="11:11" x14ac:dyDescent="0.25">
      <c r="K22" s="13" t="str">
        <f t="shared" si="0"/>
        <v/>
      </c>
    </row>
    <row r="23" spans="11:11" x14ac:dyDescent="0.25">
      <c r="K23" s="13" t="str">
        <f t="shared" si="0"/>
        <v/>
      </c>
    </row>
    <row r="24" spans="11:11" x14ac:dyDescent="0.25">
      <c r="K24" s="13" t="str">
        <f t="shared" si="0"/>
        <v/>
      </c>
    </row>
    <row r="25" spans="11:11" x14ac:dyDescent="0.25">
      <c r="K25" s="13" t="str">
        <f t="shared" si="0"/>
        <v/>
      </c>
    </row>
    <row r="26" spans="11:11" x14ac:dyDescent="0.25">
      <c r="K26" s="13" t="str">
        <f t="shared" si="0"/>
        <v/>
      </c>
    </row>
    <row r="27" spans="11:11" x14ac:dyDescent="0.25">
      <c r="K27" s="13" t="str">
        <f t="shared" si="0"/>
        <v/>
      </c>
    </row>
    <row r="28" spans="11:11" x14ac:dyDescent="0.25">
      <c r="K28" s="13" t="str">
        <f t="shared" si="0"/>
        <v/>
      </c>
    </row>
    <row r="29" spans="11:11" x14ac:dyDescent="0.25">
      <c r="K29" s="13" t="str">
        <f t="shared" si="0"/>
        <v/>
      </c>
    </row>
    <row r="30" spans="11:11" x14ac:dyDescent="0.25">
      <c r="K30" s="13" t="str">
        <f t="shared" si="0"/>
        <v/>
      </c>
    </row>
    <row r="31" spans="11:11" x14ac:dyDescent="0.25">
      <c r="K31" s="13" t="str">
        <f t="shared" si="0"/>
        <v/>
      </c>
    </row>
    <row r="32" spans="11:11" x14ac:dyDescent="0.25">
      <c r="K32" s="13" t="str">
        <f t="shared" si="0"/>
        <v/>
      </c>
    </row>
    <row r="33" spans="11:11" x14ac:dyDescent="0.25">
      <c r="K33" s="13" t="str">
        <f t="shared" si="0"/>
        <v/>
      </c>
    </row>
    <row r="34" spans="11:11" x14ac:dyDescent="0.25">
      <c r="K34" s="13" t="str">
        <f t="shared" si="0"/>
        <v/>
      </c>
    </row>
    <row r="35" spans="11:11" x14ac:dyDescent="0.25">
      <c r="K35" s="13" t="str">
        <f t="shared" si="0"/>
        <v/>
      </c>
    </row>
    <row r="36" spans="11:11" x14ac:dyDescent="0.25">
      <c r="K36" s="13" t="str">
        <f t="shared" si="0"/>
        <v/>
      </c>
    </row>
    <row r="37" spans="11:11" x14ac:dyDescent="0.25">
      <c r="K37" s="13" t="str">
        <f t="shared" si="0"/>
        <v/>
      </c>
    </row>
    <row r="38" spans="11:11" x14ac:dyDescent="0.25">
      <c r="K38" s="13" t="str">
        <f t="shared" si="0"/>
        <v/>
      </c>
    </row>
    <row r="39" spans="11:11" x14ac:dyDescent="0.25">
      <c r="K39" s="13" t="str">
        <f t="shared" si="0"/>
        <v/>
      </c>
    </row>
    <row r="40" spans="11:11" x14ac:dyDescent="0.25">
      <c r="K40" s="13" t="str">
        <f t="shared" si="0"/>
        <v/>
      </c>
    </row>
    <row r="41" spans="11:11" x14ac:dyDescent="0.25">
      <c r="K41" s="13" t="str">
        <f t="shared" si="0"/>
        <v/>
      </c>
    </row>
    <row r="42" spans="11:11" x14ac:dyDescent="0.25">
      <c r="K42" s="13" t="str">
        <f t="shared" si="0"/>
        <v/>
      </c>
    </row>
    <row r="43" spans="11:11" x14ac:dyDescent="0.25">
      <c r="K43" s="13" t="str">
        <f t="shared" si="0"/>
        <v/>
      </c>
    </row>
    <row r="44" spans="11:11" x14ac:dyDescent="0.25">
      <c r="K44" s="13" t="str">
        <f t="shared" si="0"/>
        <v/>
      </c>
    </row>
    <row r="45" spans="11:11" x14ac:dyDescent="0.25">
      <c r="K45" s="13" t="str">
        <f t="shared" si="0"/>
        <v/>
      </c>
    </row>
    <row r="46" spans="11:11" x14ac:dyDescent="0.25">
      <c r="K46" s="13" t="str">
        <f t="shared" si="0"/>
        <v/>
      </c>
    </row>
    <row r="47" spans="11:11" x14ac:dyDescent="0.25">
      <c r="K47" s="13" t="str">
        <f t="shared" si="0"/>
        <v/>
      </c>
    </row>
    <row r="48" spans="11:11" x14ac:dyDescent="0.25">
      <c r="K48" s="13" t="str">
        <f t="shared" si="0"/>
        <v/>
      </c>
    </row>
    <row r="49" spans="11:11" x14ac:dyDescent="0.25">
      <c r="K49" s="13" t="str">
        <f t="shared" si="0"/>
        <v/>
      </c>
    </row>
    <row r="50" spans="11:11" x14ac:dyDescent="0.25">
      <c r="K50" s="13" t="str">
        <f t="shared" si="0"/>
        <v/>
      </c>
    </row>
    <row r="51" spans="11:11" x14ac:dyDescent="0.25">
      <c r="K51" s="13" t="str">
        <f t="shared" si="0"/>
        <v/>
      </c>
    </row>
    <row r="52" spans="11:11" x14ac:dyDescent="0.25">
      <c r="K52" s="13" t="str">
        <f t="shared" si="0"/>
        <v/>
      </c>
    </row>
    <row r="53" spans="11:11" x14ac:dyDescent="0.25">
      <c r="K53" s="13" t="str">
        <f t="shared" si="0"/>
        <v/>
      </c>
    </row>
    <row r="54" spans="11:11" x14ac:dyDescent="0.25">
      <c r="K54" s="13" t="str">
        <f t="shared" si="0"/>
        <v/>
      </c>
    </row>
    <row r="55" spans="11:11" x14ac:dyDescent="0.25">
      <c r="K55" s="13" t="str">
        <f t="shared" si="0"/>
        <v/>
      </c>
    </row>
    <row r="56" spans="11:11" x14ac:dyDescent="0.25">
      <c r="K56" s="13" t="str">
        <f t="shared" si="0"/>
        <v/>
      </c>
    </row>
    <row r="57" spans="11:11" x14ac:dyDescent="0.25">
      <c r="K57" s="13" t="str">
        <f t="shared" si="0"/>
        <v/>
      </c>
    </row>
    <row r="58" spans="11:11" x14ac:dyDescent="0.25">
      <c r="K58" s="13" t="str">
        <f t="shared" si="0"/>
        <v/>
      </c>
    </row>
    <row r="59" spans="11:11" x14ac:dyDescent="0.25">
      <c r="K59" s="13" t="str">
        <f t="shared" si="0"/>
        <v/>
      </c>
    </row>
    <row r="60" spans="11:11" x14ac:dyDescent="0.25">
      <c r="K60" s="13" t="str">
        <f t="shared" si="0"/>
        <v/>
      </c>
    </row>
    <row r="61" spans="11:11" x14ac:dyDescent="0.25">
      <c r="K61" s="13" t="str">
        <f t="shared" si="0"/>
        <v/>
      </c>
    </row>
    <row r="62" spans="11:11" x14ac:dyDescent="0.25">
      <c r="K62" s="13" t="str">
        <f t="shared" si="0"/>
        <v/>
      </c>
    </row>
    <row r="63" spans="11:11" x14ac:dyDescent="0.25">
      <c r="K63" s="13" t="str">
        <f t="shared" si="0"/>
        <v/>
      </c>
    </row>
    <row r="64" spans="11:11" x14ac:dyDescent="0.25">
      <c r="K64" s="13" t="str">
        <f t="shared" si="0"/>
        <v/>
      </c>
    </row>
    <row r="65" spans="11:11" x14ac:dyDescent="0.25">
      <c r="K65" s="13" t="str">
        <f t="shared" si="0"/>
        <v/>
      </c>
    </row>
    <row r="66" spans="11:11" x14ac:dyDescent="0.25">
      <c r="K66" s="13" t="str">
        <f t="shared" si="0"/>
        <v/>
      </c>
    </row>
    <row r="67" spans="11:11" x14ac:dyDescent="0.25">
      <c r="K67" s="13" t="str">
        <f t="shared" si="0"/>
        <v/>
      </c>
    </row>
    <row r="68" spans="11:11" x14ac:dyDescent="0.25">
      <c r="K68" s="13" t="str">
        <f t="shared" si="0"/>
        <v/>
      </c>
    </row>
    <row r="69" spans="11:11" x14ac:dyDescent="0.25">
      <c r="K69" s="13" t="str">
        <f t="shared" si="0"/>
        <v/>
      </c>
    </row>
    <row r="70" spans="11:11" x14ac:dyDescent="0.25">
      <c r="K70" s="13" t="str">
        <f t="shared" si="0"/>
        <v/>
      </c>
    </row>
    <row r="71" spans="11:11" x14ac:dyDescent="0.25">
      <c r="K71" s="13" t="str">
        <f t="shared" si="0"/>
        <v/>
      </c>
    </row>
    <row r="72" spans="11:11" x14ac:dyDescent="0.25">
      <c r="K72" s="13" t="str">
        <f t="shared" si="0"/>
        <v/>
      </c>
    </row>
    <row r="73" spans="11:11" x14ac:dyDescent="0.25">
      <c r="K73" s="13" t="str">
        <f t="shared" si="0"/>
        <v/>
      </c>
    </row>
    <row r="74" spans="11:11" x14ac:dyDescent="0.25">
      <c r="K74" s="13" t="str">
        <f t="shared" si="0"/>
        <v/>
      </c>
    </row>
    <row r="75" spans="11:11" x14ac:dyDescent="0.25">
      <c r="K75" s="13" t="str">
        <f t="shared" si="0"/>
        <v/>
      </c>
    </row>
    <row r="76" spans="11:11" x14ac:dyDescent="0.25">
      <c r="K76" s="13" t="str">
        <f t="shared" ref="K76:K139" si="1">IF((I76-J76)&lt;&gt;0,(I76-J76+K75),"")</f>
        <v/>
      </c>
    </row>
    <row r="77" spans="11:11" x14ac:dyDescent="0.25">
      <c r="K77" s="13" t="str">
        <f t="shared" si="1"/>
        <v/>
      </c>
    </row>
    <row r="78" spans="11:11" x14ac:dyDescent="0.25">
      <c r="K78" s="13" t="str">
        <f t="shared" si="1"/>
        <v/>
      </c>
    </row>
    <row r="79" spans="11:11" x14ac:dyDescent="0.25">
      <c r="K79" s="13" t="str">
        <f t="shared" si="1"/>
        <v/>
      </c>
    </row>
    <row r="80" spans="11:11" x14ac:dyDescent="0.25">
      <c r="K80" s="13" t="str">
        <f t="shared" si="1"/>
        <v/>
      </c>
    </row>
    <row r="81" spans="11:11" x14ac:dyDescent="0.25">
      <c r="K81" s="13" t="str">
        <f t="shared" si="1"/>
        <v/>
      </c>
    </row>
    <row r="82" spans="11:11" x14ac:dyDescent="0.25">
      <c r="K82" s="13" t="str">
        <f t="shared" si="1"/>
        <v/>
      </c>
    </row>
    <row r="83" spans="11:11" x14ac:dyDescent="0.25">
      <c r="K83" s="13" t="str">
        <f t="shared" si="1"/>
        <v/>
      </c>
    </row>
    <row r="84" spans="11:11" x14ac:dyDescent="0.25">
      <c r="K84" s="13" t="str">
        <f t="shared" si="1"/>
        <v/>
      </c>
    </row>
    <row r="85" spans="11:11" x14ac:dyDescent="0.25">
      <c r="K85" s="13" t="str">
        <f t="shared" si="1"/>
        <v/>
      </c>
    </row>
    <row r="86" spans="11:11" x14ac:dyDescent="0.25">
      <c r="K86" s="13" t="str">
        <f t="shared" si="1"/>
        <v/>
      </c>
    </row>
    <row r="87" spans="11:11" x14ac:dyDescent="0.25">
      <c r="K87" s="13" t="str">
        <f t="shared" si="1"/>
        <v/>
      </c>
    </row>
    <row r="88" spans="11:11" x14ac:dyDescent="0.25">
      <c r="K88" s="13" t="str">
        <f t="shared" si="1"/>
        <v/>
      </c>
    </row>
    <row r="89" spans="11:11" x14ac:dyDescent="0.25">
      <c r="K89" s="13" t="str">
        <f t="shared" si="1"/>
        <v/>
      </c>
    </row>
    <row r="90" spans="11:11" x14ac:dyDescent="0.25">
      <c r="K90" s="13" t="str">
        <f t="shared" si="1"/>
        <v/>
      </c>
    </row>
    <row r="91" spans="11:11" x14ac:dyDescent="0.25">
      <c r="K91" s="13" t="str">
        <f t="shared" si="1"/>
        <v/>
      </c>
    </row>
    <row r="92" spans="11:11" x14ac:dyDescent="0.25">
      <c r="K92" s="13" t="str">
        <f t="shared" si="1"/>
        <v/>
      </c>
    </row>
    <row r="93" spans="11:11" x14ac:dyDescent="0.25">
      <c r="K93" s="13" t="str">
        <f t="shared" si="1"/>
        <v/>
      </c>
    </row>
    <row r="94" spans="11:11" x14ac:dyDescent="0.25">
      <c r="K94" s="13" t="str">
        <f t="shared" si="1"/>
        <v/>
      </c>
    </row>
    <row r="95" spans="11:11" x14ac:dyDescent="0.25">
      <c r="K95" s="13" t="str">
        <f t="shared" si="1"/>
        <v/>
      </c>
    </row>
    <row r="96" spans="11:11" x14ac:dyDescent="0.25">
      <c r="K96" s="13" t="str">
        <f t="shared" si="1"/>
        <v/>
      </c>
    </row>
    <row r="97" spans="11:11" x14ac:dyDescent="0.25">
      <c r="K97" s="13" t="str">
        <f t="shared" si="1"/>
        <v/>
      </c>
    </row>
    <row r="98" spans="11:11" x14ac:dyDescent="0.25">
      <c r="K98" s="13" t="str">
        <f t="shared" si="1"/>
        <v/>
      </c>
    </row>
    <row r="99" spans="11:11" x14ac:dyDescent="0.25">
      <c r="K99" s="13" t="str">
        <f t="shared" si="1"/>
        <v/>
      </c>
    </row>
    <row r="100" spans="11:11" x14ac:dyDescent="0.25">
      <c r="K100" s="13" t="str">
        <f t="shared" si="1"/>
        <v/>
      </c>
    </row>
    <row r="101" spans="11:11" x14ac:dyDescent="0.25">
      <c r="K101" s="13" t="str">
        <f t="shared" si="1"/>
        <v/>
      </c>
    </row>
    <row r="102" spans="11:11" x14ac:dyDescent="0.25">
      <c r="K102" s="13" t="str">
        <f t="shared" si="1"/>
        <v/>
      </c>
    </row>
    <row r="103" spans="11:11" x14ac:dyDescent="0.25">
      <c r="K103" s="13" t="str">
        <f t="shared" si="1"/>
        <v/>
      </c>
    </row>
    <row r="104" spans="11:11" x14ac:dyDescent="0.25">
      <c r="K104" s="13" t="str">
        <f t="shared" si="1"/>
        <v/>
      </c>
    </row>
    <row r="105" spans="11:11" x14ac:dyDescent="0.25">
      <c r="K105" s="13" t="str">
        <f t="shared" si="1"/>
        <v/>
      </c>
    </row>
    <row r="106" spans="11:11" x14ac:dyDescent="0.25">
      <c r="K106" s="13" t="str">
        <f t="shared" si="1"/>
        <v/>
      </c>
    </row>
    <row r="107" spans="11:11" x14ac:dyDescent="0.25">
      <c r="K107" s="13" t="str">
        <f t="shared" si="1"/>
        <v/>
      </c>
    </row>
    <row r="108" spans="11:11" x14ac:dyDescent="0.25">
      <c r="K108" s="13" t="str">
        <f t="shared" si="1"/>
        <v/>
      </c>
    </row>
    <row r="109" spans="11:11" x14ac:dyDescent="0.25">
      <c r="K109" s="13" t="str">
        <f t="shared" si="1"/>
        <v/>
      </c>
    </row>
    <row r="110" spans="11:11" x14ac:dyDescent="0.25">
      <c r="K110" s="13" t="str">
        <f t="shared" si="1"/>
        <v/>
      </c>
    </row>
    <row r="111" spans="11:11" x14ac:dyDescent="0.25">
      <c r="K111" s="13" t="str">
        <f t="shared" si="1"/>
        <v/>
      </c>
    </row>
    <row r="112" spans="11:11" x14ac:dyDescent="0.25">
      <c r="K112" s="13" t="str">
        <f t="shared" si="1"/>
        <v/>
      </c>
    </row>
    <row r="113" spans="11:11" x14ac:dyDescent="0.25">
      <c r="K113" s="13" t="str">
        <f t="shared" si="1"/>
        <v/>
      </c>
    </row>
    <row r="114" spans="11:11" x14ac:dyDescent="0.25">
      <c r="K114" s="13" t="str">
        <f t="shared" si="1"/>
        <v/>
      </c>
    </row>
    <row r="115" spans="11:11" x14ac:dyDescent="0.25">
      <c r="K115" s="13" t="str">
        <f t="shared" si="1"/>
        <v/>
      </c>
    </row>
    <row r="116" spans="11:11" x14ac:dyDescent="0.25">
      <c r="K116" s="13" t="str">
        <f t="shared" si="1"/>
        <v/>
      </c>
    </row>
    <row r="117" spans="11:11" x14ac:dyDescent="0.25">
      <c r="K117" s="13" t="str">
        <f t="shared" si="1"/>
        <v/>
      </c>
    </row>
    <row r="118" spans="11:11" x14ac:dyDescent="0.25">
      <c r="K118" s="13" t="str">
        <f t="shared" si="1"/>
        <v/>
      </c>
    </row>
    <row r="119" spans="11:11" x14ac:dyDescent="0.25">
      <c r="K119" s="13" t="str">
        <f t="shared" si="1"/>
        <v/>
      </c>
    </row>
    <row r="120" spans="11:11" x14ac:dyDescent="0.25">
      <c r="K120" s="13" t="str">
        <f t="shared" si="1"/>
        <v/>
      </c>
    </row>
    <row r="121" spans="11:11" x14ac:dyDescent="0.25">
      <c r="K121" s="13" t="str">
        <f t="shared" si="1"/>
        <v/>
      </c>
    </row>
    <row r="122" spans="11:11" x14ac:dyDescent="0.25">
      <c r="K122" s="13" t="str">
        <f t="shared" si="1"/>
        <v/>
      </c>
    </row>
    <row r="123" spans="11:11" x14ac:dyDescent="0.25">
      <c r="K123" s="13" t="str">
        <f t="shared" si="1"/>
        <v/>
      </c>
    </row>
    <row r="124" spans="11:11" x14ac:dyDescent="0.25">
      <c r="K124" s="13" t="str">
        <f t="shared" si="1"/>
        <v/>
      </c>
    </row>
    <row r="125" spans="11:11" x14ac:dyDescent="0.25">
      <c r="K125" s="13" t="str">
        <f t="shared" si="1"/>
        <v/>
      </c>
    </row>
    <row r="126" spans="11:11" x14ac:dyDescent="0.25">
      <c r="K126" s="13" t="str">
        <f t="shared" si="1"/>
        <v/>
      </c>
    </row>
    <row r="127" spans="11:11" x14ac:dyDescent="0.25">
      <c r="K127" s="13" t="str">
        <f t="shared" si="1"/>
        <v/>
      </c>
    </row>
    <row r="128" spans="11:11" x14ac:dyDescent="0.25">
      <c r="K128" s="13" t="str">
        <f t="shared" si="1"/>
        <v/>
      </c>
    </row>
    <row r="129" spans="11:11" x14ac:dyDescent="0.25">
      <c r="K129" s="13" t="str">
        <f t="shared" si="1"/>
        <v/>
      </c>
    </row>
    <row r="130" spans="11:11" x14ac:dyDescent="0.25">
      <c r="K130" s="13" t="str">
        <f t="shared" si="1"/>
        <v/>
      </c>
    </row>
    <row r="131" spans="11:11" x14ac:dyDescent="0.25">
      <c r="K131" s="13" t="str">
        <f t="shared" si="1"/>
        <v/>
      </c>
    </row>
    <row r="132" spans="11:11" x14ac:dyDescent="0.25">
      <c r="K132" s="13" t="str">
        <f t="shared" si="1"/>
        <v/>
      </c>
    </row>
    <row r="133" spans="11:11" x14ac:dyDescent="0.25">
      <c r="K133" s="13" t="str">
        <f t="shared" si="1"/>
        <v/>
      </c>
    </row>
    <row r="134" spans="11:11" x14ac:dyDescent="0.25">
      <c r="K134" s="13" t="str">
        <f t="shared" si="1"/>
        <v/>
      </c>
    </row>
    <row r="135" spans="11:11" x14ac:dyDescent="0.25">
      <c r="K135" s="13" t="str">
        <f t="shared" si="1"/>
        <v/>
      </c>
    </row>
    <row r="136" spans="11:11" x14ac:dyDescent="0.25">
      <c r="K136" s="13" t="str">
        <f t="shared" si="1"/>
        <v/>
      </c>
    </row>
    <row r="137" spans="11:11" x14ac:dyDescent="0.25">
      <c r="K137" s="13" t="str">
        <f t="shared" si="1"/>
        <v/>
      </c>
    </row>
    <row r="138" spans="11:11" x14ac:dyDescent="0.25">
      <c r="K138" s="13" t="str">
        <f t="shared" si="1"/>
        <v/>
      </c>
    </row>
    <row r="139" spans="11:11" x14ac:dyDescent="0.25">
      <c r="K139" s="13" t="str">
        <f t="shared" si="1"/>
        <v/>
      </c>
    </row>
    <row r="140" spans="11:11" x14ac:dyDescent="0.25">
      <c r="K140" s="13" t="str">
        <f t="shared" ref="K140:K200" si="2">IF((I140-J140)&lt;&gt;0,(I140-J140+K139),"")</f>
        <v/>
      </c>
    </row>
    <row r="141" spans="11:11" x14ac:dyDescent="0.25">
      <c r="K141" s="13" t="str">
        <f t="shared" si="2"/>
        <v/>
      </c>
    </row>
    <row r="142" spans="11:11" x14ac:dyDescent="0.25">
      <c r="K142" s="13" t="str">
        <f t="shared" si="2"/>
        <v/>
      </c>
    </row>
    <row r="143" spans="11:11" x14ac:dyDescent="0.25">
      <c r="K143" s="13" t="str">
        <f t="shared" si="2"/>
        <v/>
      </c>
    </row>
    <row r="144" spans="11:11" x14ac:dyDescent="0.25">
      <c r="K144" s="13" t="str">
        <f t="shared" si="2"/>
        <v/>
      </c>
    </row>
    <row r="145" spans="11:11" x14ac:dyDescent="0.25">
      <c r="K145" s="13" t="str">
        <f t="shared" si="2"/>
        <v/>
      </c>
    </row>
    <row r="146" spans="11:11" x14ac:dyDescent="0.25">
      <c r="K146" s="13" t="str">
        <f t="shared" si="2"/>
        <v/>
      </c>
    </row>
    <row r="147" spans="11:11" x14ac:dyDescent="0.25">
      <c r="K147" s="13" t="str">
        <f t="shared" si="2"/>
        <v/>
      </c>
    </row>
    <row r="148" spans="11:11" x14ac:dyDescent="0.25">
      <c r="K148" s="13" t="str">
        <f t="shared" si="2"/>
        <v/>
      </c>
    </row>
    <row r="149" spans="11:11" x14ac:dyDescent="0.25">
      <c r="K149" s="13" t="str">
        <f t="shared" si="2"/>
        <v/>
      </c>
    </row>
    <row r="150" spans="11:11" x14ac:dyDescent="0.25">
      <c r="K150" s="13" t="str">
        <f t="shared" si="2"/>
        <v/>
      </c>
    </row>
    <row r="151" spans="11:11" x14ac:dyDescent="0.25">
      <c r="K151" s="13" t="str">
        <f t="shared" si="2"/>
        <v/>
      </c>
    </row>
    <row r="152" spans="11:11" x14ac:dyDescent="0.25">
      <c r="K152" s="13" t="str">
        <f t="shared" si="2"/>
        <v/>
      </c>
    </row>
    <row r="153" spans="11:11" x14ac:dyDescent="0.25">
      <c r="K153" s="13" t="str">
        <f t="shared" si="2"/>
        <v/>
      </c>
    </row>
    <row r="154" spans="11:11" x14ac:dyDescent="0.25">
      <c r="K154" s="13" t="str">
        <f t="shared" si="2"/>
        <v/>
      </c>
    </row>
    <row r="155" spans="11:11" x14ac:dyDescent="0.25">
      <c r="K155" s="13" t="str">
        <f t="shared" si="2"/>
        <v/>
      </c>
    </row>
    <row r="156" spans="11:11" x14ac:dyDescent="0.25">
      <c r="K156" s="13" t="str">
        <f t="shared" si="2"/>
        <v/>
      </c>
    </row>
    <row r="157" spans="11:11" x14ac:dyDescent="0.25">
      <c r="K157" s="13" t="str">
        <f t="shared" si="2"/>
        <v/>
      </c>
    </row>
    <row r="158" spans="11:11" x14ac:dyDescent="0.25">
      <c r="K158" s="13" t="str">
        <f t="shared" si="2"/>
        <v/>
      </c>
    </row>
    <row r="159" spans="11:11" x14ac:dyDescent="0.25">
      <c r="K159" s="13" t="str">
        <f t="shared" si="2"/>
        <v/>
      </c>
    </row>
    <row r="160" spans="11:11" x14ac:dyDescent="0.25">
      <c r="K160" s="13" t="str">
        <f t="shared" si="2"/>
        <v/>
      </c>
    </row>
    <row r="161" spans="11:11" x14ac:dyDescent="0.25">
      <c r="K161" s="13" t="str">
        <f t="shared" si="2"/>
        <v/>
      </c>
    </row>
    <row r="162" spans="11:11" x14ac:dyDescent="0.25">
      <c r="K162" s="13" t="str">
        <f t="shared" si="2"/>
        <v/>
      </c>
    </row>
    <row r="163" spans="11:11" x14ac:dyDescent="0.25">
      <c r="K163" s="13" t="str">
        <f t="shared" si="2"/>
        <v/>
      </c>
    </row>
    <row r="164" spans="11:11" x14ac:dyDescent="0.25">
      <c r="K164" s="13" t="str">
        <f t="shared" si="2"/>
        <v/>
      </c>
    </row>
    <row r="165" spans="11:11" x14ac:dyDescent="0.25">
      <c r="K165" s="13" t="str">
        <f t="shared" si="2"/>
        <v/>
      </c>
    </row>
    <row r="166" spans="11:11" x14ac:dyDescent="0.25">
      <c r="K166" s="13" t="str">
        <f t="shared" si="2"/>
        <v/>
      </c>
    </row>
    <row r="167" spans="11:11" x14ac:dyDescent="0.25">
      <c r="K167" s="13" t="str">
        <f t="shared" si="2"/>
        <v/>
      </c>
    </row>
    <row r="168" spans="11:11" x14ac:dyDescent="0.25">
      <c r="K168" s="13" t="str">
        <f t="shared" si="2"/>
        <v/>
      </c>
    </row>
    <row r="169" spans="11:11" x14ac:dyDescent="0.25">
      <c r="K169" s="13" t="str">
        <f t="shared" si="2"/>
        <v/>
      </c>
    </row>
    <row r="170" spans="11:11" x14ac:dyDescent="0.25">
      <c r="K170" s="13" t="str">
        <f t="shared" si="2"/>
        <v/>
      </c>
    </row>
    <row r="171" spans="11:11" x14ac:dyDescent="0.25">
      <c r="K171" s="13" t="str">
        <f t="shared" si="2"/>
        <v/>
      </c>
    </row>
    <row r="172" spans="11:11" x14ac:dyDescent="0.25">
      <c r="K172" s="13" t="str">
        <f t="shared" si="2"/>
        <v/>
      </c>
    </row>
    <row r="173" spans="11:11" x14ac:dyDescent="0.25">
      <c r="K173" s="13" t="str">
        <f t="shared" si="2"/>
        <v/>
      </c>
    </row>
    <row r="174" spans="11:11" x14ac:dyDescent="0.25">
      <c r="K174" s="13" t="str">
        <f t="shared" si="2"/>
        <v/>
      </c>
    </row>
    <row r="175" spans="11:11" x14ac:dyDescent="0.25">
      <c r="K175" s="13" t="str">
        <f t="shared" si="2"/>
        <v/>
      </c>
    </row>
    <row r="176" spans="11:11" x14ac:dyDescent="0.25">
      <c r="K176" s="13" t="str">
        <f t="shared" si="2"/>
        <v/>
      </c>
    </row>
    <row r="177" spans="11:11" x14ac:dyDescent="0.25">
      <c r="K177" s="13" t="str">
        <f t="shared" si="2"/>
        <v/>
      </c>
    </row>
    <row r="178" spans="11:11" x14ac:dyDescent="0.25">
      <c r="K178" s="13" t="str">
        <f t="shared" si="2"/>
        <v/>
      </c>
    </row>
    <row r="179" spans="11:11" x14ac:dyDescent="0.25">
      <c r="K179" s="13" t="str">
        <f t="shared" si="2"/>
        <v/>
      </c>
    </row>
    <row r="180" spans="11:11" x14ac:dyDescent="0.25">
      <c r="K180" s="13" t="str">
        <f t="shared" si="2"/>
        <v/>
      </c>
    </row>
    <row r="181" spans="11:11" x14ac:dyDescent="0.25">
      <c r="K181" s="13" t="str">
        <f t="shared" si="2"/>
        <v/>
      </c>
    </row>
    <row r="182" spans="11:11" x14ac:dyDescent="0.25">
      <c r="K182" s="13" t="str">
        <f t="shared" si="2"/>
        <v/>
      </c>
    </row>
    <row r="183" spans="11:11" x14ac:dyDescent="0.25">
      <c r="K183" s="13" t="str">
        <f t="shared" si="2"/>
        <v/>
      </c>
    </row>
    <row r="184" spans="11:11" x14ac:dyDescent="0.25">
      <c r="K184" s="13" t="str">
        <f t="shared" si="2"/>
        <v/>
      </c>
    </row>
    <row r="185" spans="11:11" x14ac:dyDescent="0.25">
      <c r="K185" s="13" t="str">
        <f t="shared" si="2"/>
        <v/>
      </c>
    </row>
    <row r="186" spans="11:11" x14ac:dyDescent="0.25">
      <c r="K186" s="13" t="str">
        <f t="shared" si="2"/>
        <v/>
      </c>
    </row>
    <row r="187" spans="11:11" x14ac:dyDescent="0.25">
      <c r="K187" s="13" t="str">
        <f t="shared" si="2"/>
        <v/>
      </c>
    </row>
    <row r="188" spans="11:11" x14ac:dyDescent="0.25">
      <c r="K188" s="13" t="str">
        <f t="shared" si="2"/>
        <v/>
      </c>
    </row>
    <row r="189" spans="11:11" x14ac:dyDescent="0.25">
      <c r="K189" s="13" t="str">
        <f t="shared" si="2"/>
        <v/>
      </c>
    </row>
    <row r="190" spans="11:11" x14ac:dyDescent="0.25">
      <c r="K190" s="13" t="str">
        <f t="shared" si="2"/>
        <v/>
      </c>
    </row>
    <row r="191" spans="11:11" x14ac:dyDescent="0.25">
      <c r="K191" s="13" t="str">
        <f t="shared" si="2"/>
        <v/>
      </c>
    </row>
    <row r="192" spans="11:11" x14ac:dyDescent="0.25">
      <c r="K192" s="13" t="str">
        <f t="shared" si="2"/>
        <v/>
      </c>
    </row>
    <row r="193" spans="11:11" x14ac:dyDescent="0.25">
      <c r="K193" s="13" t="str">
        <f t="shared" si="2"/>
        <v/>
      </c>
    </row>
    <row r="194" spans="11:11" x14ac:dyDescent="0.25">
      <c r="K194" s="13" t="str">
        <f t="shared" si="2"/>
        <v/>
      </c>
    </row>
    <row r="195" spans="11:11" x14ac:dyDescent="0.25">
      <c r="K195" s="13" t="str">
        <f t="shared" si="2"/>
        <v/>
      </c>
    </row>
    <row r="196" spans="11:11" x14ac:dyDescent="0.25">
      <c r="K196" s="13" t="str">
        <f t="shared" si="2"/>
        <v/>
      </c>
    </row>
    <row r="197" spans="11:11" x14ac:dyDescent="0.25">
      <c r="K197" s="13" t="str">
        <f t="shared" si="2"/>
        <v/>
      </c>
    </row>
    <row r="198" spans="11:11" x14ac:dyDescent="0.25">
      <c r="K198" s="13" t="str">
        <f t="shared" si="2"/>
        <v/>
      </c>
    </row>
    <row r="199" spans="11:11" x14ac:dyDescent="0.25">
      <c r="K199" s="13" t="str">
        <f t="shared" si="2"/>
        <v/>
      </c>
    </row>
    <row r="200" spans="11:11" x14ac:dyDescent="0.25">
      <c r="K200" s="13" t="str">
        <f t="shared" si="2"/>
        <v/>
      </c>
    </row>
  </sheetData>
  <sheetProtection selectLockedCells="1" autoFilter="0" selectUnlockedCells="1"/>
  <autoFilter ref="G9" xr:uid="{00000000-0009-0000-0000-00000B000000}"/>
  <mergeCells count="3">
    <mergeCell ref="B2:G2"/>
    <mergeCell ref="A4:K4"/>
    <mergeCell ref="A6:K6"/>
  </mergeCells>
  <conditionalFormatting sqref="K10:K800">
    <cfRule type="expression" dxfId="60" priority="1">
      <formula>ISERROR(K10)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  <legacyDrawing r:id="rId3"/>
  <controls>
    <mc:AlternateContent xmlns:mc="http://schemas.openxmlformats.org/markup-compatibility/2006">
      <mc:Choice Requires="x14">
        <control shapeId="18433" r:id="rId4" name="CommandButton1">
          <controlPr defaultSize="0" print="0" autoLine="0" autoPict="0" r:id="rId5">
            <anchor moveWithCells="1">
              <from>
                <xdr:col>9</xdr:col>
                <xdr:colOff>666750</xdr:colOff>
                <xdr:row>3</xdr:row>
                <xdr:rowOff>28575</xdr:rowOff>
              </from>
              <to>
                <xdr:col>11</xdr:col>
                <xdr:colOff>47625</xdr:colOff>
                <xdr:row>4</xdr:row>
                <xdr:rowOff>142875</xdr:rowOff>
              </to>
            </anchor>
          </controlPr>
        </control>
      </mc:Choice>
      <mc:Fallback>
        <control shapeId="18433" r:id="rId4" name="CommandButton1"/>
      </mc:Fallback>
    </mc:AlternateContent>
    <mc:AlternateContent xmlns:mc="http://schemas.openxmlformats.org/markup-compatibility/2006">
      <mc:Choice Requires="x14">
        <control shapeId="18435" r:id="rId6" name="CommandButton2">
          <controlPr defaultSize="0" print="0" autoLine="0" r:id="rId7">
            <anchor moveWithCells="1">
              <from>
                <xdr:col>8</xdr:col>
                <xdr:colOff>466725</xdr:colOff>
                <xdr:row>3</xdr:row>
                <xdr:rowOff>28575</xdr:rowOff>
              </from>
              <to>
                <xdr:col>9</xdr:col>
                <xdr:colOff>590550</xdr:colOff>
                <xdr:row>4</xdr:row>
                <xdr:rowOff>152400</xdr:rowOff>
              </to>
            </anchor>
          </controlPr>
        </control>
      </mc:Choice>
      <mc:Fallback>
        <control shapeId="18435" r:id="rId6" name="CommandButton2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4"/>
  <dimension ref="A1:G162"/>
  <sheetViews>
    <sheetView zoomScale="90" zoomScaleNormal="90" workbookViewId="0">
      <selection activeCell="A10" sqref="A10:B119"/>
    </sheetView>
  </sheetViews>
  <sheetFormatPr baseColWidth="10" defaultRowHeight="15" x14ac:dyDescent="0.25"/>
  <cols>
    <col min="1" max="1" width="11.42578125" style="65"/>
    <col min="2" max="2" width="41.42578125" style="65" customWidth="1"/>
    <col min="3" max="3" width="20.42578125" style="65" customWidth="1"/>
    <col min="4" max="4" width="19.7109375" style="65" customWidth="1"/>
    <col min="5" max="5" width="18.140625" style="65" customWidth="1"/>
    <col min="6" max="6" width="20" style="65" customWidth="1"/>
    <col min="7" max="7" width="6.42578125" style="65" customWidth="1"/>
    <col min="8" max="8" width="7.28515625" style="65" customWidth="1"/>
    <col min="9" max="16384" width="11.42578125" style="65"/>
  </cols>
  <sheetData>
    <row r="1" spans="1:7" x14ac:dyDescent="0.25">
      <c r="A1" s="295"/>
      <c r="B1" s="295"/>
      <c r="C1" s="295"/>
      <c r="D1" s="295"/>
      <c r="E1" s="295"/>
      <c r="F1" s="295"/>
    </row>
    <row r="3" spans="1:7" x14ac:dyDescent="0.25">
      <c r="A3" s="296" t="s">
        <v>15</v>
      </c>
      <c r="B3" s="296"/>
      <c r="C3" s="296"/>
      <c r="D3" s="296"/>
      <c r="E3" s="296"/>
      <c r="F3" s="296"/>
    </row>
    <row r="5" spans="1:7" x14ac:dyDescent="0.25">
      <c r="A5" s="66" t="s">
        <v>16</v>
      </c>
      <c r="B5" s="67">
        <f ca="1">TODAY()</f>
        <v>43784</v>
      </c>
      <c r="C5" s="68"/>
    </row>
    <row r="6" spans="1:7" x14ac:dyDescent="0.25">
      <c r="B6" s="69"/>
    </row>
    <row r="7" spans="1:7" x14ac:dyDescent="0.25">
      <c r="C7" s="294" t="s">
        <v>14</v>
      </c>
      <c r="D7" s="294"/>
      <c r="E7" s="294" t="s">
        <v>9</v>
      </c>
      <c r="F7" s="294"/>
      <c r="G7" s="70"/>
    </row>
    <row r="8" spans="1:7" s="72" customFormat="1" ht="15.75" thickBot="1" x14ac:dyDescent="0.3">
      <c r="A8" s="71" t="s">
        <v>1</v>
      </c>
      <c r="B8" s="71" t="s">
        <v>3</v>
      </c>
      <c r="C8" s="71" t="s">
        <v>10</v>
      </c>
      <c r="D8" s="71" t="s">
        <v>11</v>
      </c>
      <c r="E8" s="71" t="s">
        <v>12</v>
      </c>
      <c r="F8" s="71" t="s">
        <v>13</v>
      </c>
    </row>
    <row r="9" spans="1:7" ht="15.75" thickTop="1" x14ac:dyDescent="0.25">
      <c r="A9" s="65" t="str">
        <f>PLANC!$F2</f>
        <v>0</v>
      </c>
      <c r="B9" s="65" t="str">
        <f>PLANC!H2</f>
        <v>ANULADO</v>
      </c>
    </row>
    <row r="10" spans="1:7" x14ac:dyDescent="0.25">
      <c r="A10" s="65" t="str">
        <f>PLANC!$F3</f>
        <v>1</v>
      </c>
      <c r="B10" s="65" t="str">
        <f>PLANC!H3</f>
        <v>ACTIVO</v>
      </c>
      <c r="C10" s="119">
        <f t="array" ref="C10">SUM(IF(TDIARIO[CODIGO]=CodigoB,1,0)*TDIARIO[DEBE])</f>
        <v>0</v>
      </c>
      <c r="D10" s="119">
        <f t="array" ref="D10">SUM(IF(TDIARIO[CODIGO]=CodigoB,1,0)*TDIARIO[HABER])</f>
        <v>0</v>
      </c>
      <c r="E10" s="119" t="str">
        <f t="shared" ref="E10:E155" si="0">IF(C10&gt;D10,C10-D10,"")</f>
        <v/>
      </c>
      <c r="F10" s="119" t="str">
        <f>IF(C10&lt;D10,D10-C10,"")</f>
        <v/>
      </c>
    </row>
    <row r="11" spans="1:7" x14ac:dyDescent="0.25">
      <c r="A11" s="65" t="str">
        <f>PLANC!$F4</f>
        <v>11</v>
      </c>
      <c r="B11" s="65" t="str">
        <f>PLANC!H4</f>
        <v>ACTIVOS CIRCULANTES</v>
      </c>
      <c r="C11" s="119">
        <f t="array" ref="C11">SUM(IF(TDIARIO[CODIGO]=CodigoB,1,0)*TDIARIO[DEBE])</f>
        <v>0</v>
      </c>
      <c r="D11" s="119">
        <f t="array" ref="D11">SUM(IF(TDIARIO[CODIGO]=CodigoB,1,0)*TDIARIO[HABER])</f>
        <v>0</v>
      </c>
      <c r="E11" s="119" t="str">
        <f t="shared" si="0"/>
        <v/>
      </c>
      <c r="F11" s="119" t="str">
        <f t="shared" ref="F11:F155" si="1">IF(C11&lt;D11,D11-C11,"")</f>
        <v/>
      </c>
    </row>
    <row r="12" spans="1:7" x14ac:dyDescent="0.25">
      <c r="A12" s="65" t="str">
        <f>PLANC!$F5</f>
        <v>111</v>
      </c>
      <c r="B12" s="65" t="str">
        <f>PLANC!H5</f>
        <v>ACTIVOS DISPONIBLES</v>
      </c>
      <c r="C12" s="119">
        <f t="array" ref="C12">SUM(IF(TDIARIO[CODIGO]=CodigoB,1,0)*TDIARIO[DEBE])</f>
        <v>0</v>
      </c>
      <c r="D12" s="119">
        <f t="array" ref="D12">SUM(IF(TDIARIO[CODIGO]=CodigoB,1,0)*TDIARIO[HABER])</f>
        <v>0</v>
      </c>
      <c r="E12" s="119" t="str">
        <f t="shared" si="0"/>
        <v/>
      </c>
      <c r="F12" s="119" t="str">
        <f t="shared" si="1"/>
        <v/>
      </c>
    </row>
    <row r="13" spans="1:7" x14ac:dyDescent="0.25">
      <c r="A13" s="65" t="str">
        <f>PLANC!$F6</f>
        <v>1111</v>
      </c>
      <c r="B13" s="65" t="str">
        <f>PLANC!H6</f>
        <v>CAJA</v>
      </c>
      <c r="C13" s="190">
        <f t="array" ref="C13">SUM(IF(TDIARIO[CODIGO]=CodigoB,1,0)*TDIARIO[DEBE])</f>
        <v>0</v>
      </c>
      <c r="D13" s="119">
        <f t="array" ref="D13">SUM(IF(TDIARIO[CODIGO]=CodigoB,1,0)*TDIARIO[HABER])</f>
        <v>0</v>
      </c>
      <c r="E13" s="119" t="str">
        <f t="shared" si="0"/>
        <v/>
      </c>
      <c r="F13" s="119" t="str">
        <f t="shared" si="1"/>
        <v/>
      </c>
    </row>
    <row r="14" spans="1:7" x14ac:dyDescent="0.25">
      <c r="A14" s="65" t="str">
        <f>PLANC!$F7</f>
        <v>1111.001</v>
      </c>
      <c r="B14" s="65" t="str">
        <f>PLANC!H7</f>
        <v>CAJA GENERAL</v>
      </c>
      <c r="C14" s="190">
        <f t="array" ref="C14">SUM(IF(TDIARIO[CODIGO]=CodigoB,1,0)*TDIARIO[DEBE])</f>
        <v>0</v>
      </c>
      <c r="D14" s="119">
        <f t="array" ref="D14">SUM(IF(TDIARIO[CODIGO]=CodigoB,1,0)*TDIARIO[HABER])</f>
        <v>0</v>
      </c>
      <c r="E14" s="119" t="str">
        <f t="shared" si="0"/>
        <v/>
      </c>
      <c r="F14" s="119" t="str">
        <f t="shared" si="1"/>
        <v/>
      </c>
    </row>
    <row r="15" spans="1:7" x14ac:dyDescent="0.25">
      <c r="A15" s="65" t="str">
        <f>PLANC!$F8</f>
        <v>1111.002</v>
      </c>
      <c r="B15" s="65" t="str">
        <f>PLANC!H8</f>
        <v>CAJA MENOR</v>
      </c>
      <c r="C15" s="119">
        <f t="array" ref="C15">SUM(IF(TDIARIO[CODIGO]=CodigoB,1,0)*TDIARIO[DEBE])</f>
        <v>0</v>
      </c>
      <c r="D15" s="119">
        <f t="array" ref="D15">SUM(IF(TDIARIO[CODIGO]=CodigoB,1,0)*TDIARIO[HABER])</f>
        <v>0</v>
      </c>
      <c r="E15" s="119" t="str">
        <f t="shared" si="0"/>
        <v/>
      </c>
      <c r="F15" s="119" t="str">
        <f t="shared" si="1"/>
        <v/>
      </c>
    </row>
    <row r="16" spans="1:7" x14ac:dyDescent="0.25">
      <c r="A16" s="65" t="str">
        <f>PLANC!$F9</f>
        <v>1112</v>
      </c>
      <c r="B16" s="65" t="str">
        <f>PLANC!H9</f>
        <v>BANCOS</v>
      </c>
      <c r="C16" s="119">
        <f t="array" ref="C16">SUM(IF(TDIARIO[CODIGO]=CodigoB,1,0)*TDIARIO[DEBE])</f>
        <v>0</v>
      </c>
      <c r="D16" s="119">
        <f t="array" ref="D16">SUM(IF(TDIARIO[CODIGO]=CodigoB,1,0)*TDIARIO[HABER])</f>
        <v>0</v>
      </c>
      <c r="E16" s="119" t="str">
        <f t="shared" si="0"/>
        <v/>
      </c>
      <c r="F16" s="119" t="str">
        <f t="shared" si="1"/>
        <v/>
      </c>
    </row>
    <row r="17" spans="1:6" x14ac:dyDescent="0.25">
      <c r="A17" s="65" t="str">
        <f>PLANC!$F10</f>
        <v>1112.001</v>
      </c>
      <c r="B17" s="65" t="str">
        <f>PLANC!H10</f>
        <v>EMPRESA X  CTA.CTE.#10012705215805</v>
      </c>
      <c r="C17" s="119">
        <f t="array" ref="C17">SUM(IF(TDIARIO[CODIGO]=CodigoB,1,0)*TDIARIO[DEBE])</f>
        <v>0</v>
      </c>
      <c r="D17" s="119">
        <f t="array" ref="D17">SUM(IF(TDIARIO[CODIGO]=CodigoB,1,0)*TDIARIO[HABER])</f>
        <v>0</v>
      </c>
      <c r="E17" s="119" t="str">
        <f t="shared" si="0"/>
        <v/>
      </c>
      <c r="F17" s="119" t="str">
        <f t="shared" si="1"/>
        <v/>
      </c>
    </row>
    <row r="18" spans="1:6" x14ac:dyDescent="0.25">
      <c r="A18" s="65" t="str">
        <f>PLANC!$F11</f>
        <v>112</v>
      </c>
      <c r="B18" s="65" t="str">
        <f>PLANC!H11</f>
        <v>ACTIVOS EXIGIBLES</v>
      </c>
      <c r="C18" s="119">
        <f t="array" ref="C18">SUM(IF(TDIARIO[CODIGO]=CodigoB,1,0)*TDIARIO[DEBE])</f>
        <v>0</v>
      </c>
      <c r="D18" s="119">
        <f t="array" ref="D18">SUM(IF(TDIARIO[CODIGO]=CodigoB,1,0)*TDIARIO[HABER])</f>
        <v>0</v>
      </c>
      <c r="E18" s="119" t="str">
        <f t="shared" si="0"/>
        <v/>
      </c>
      <c r="F18" s="119" t="str">
        <f t="shared" si="1"/>
        <v/>
      </c>
    </row>
    <row r="19" spans="1:6" x14ac:dyDescent="0.25">
      <c r="A19" s="65" t="str">
        <f>PLANC!$F12</f>
        <v>1121</v>
      </c>
      <c r="B19" s="65" t="str">
        <f>PLANC!H12</f>
        <v>CUENTAS POR COBRAR</v>
      </c>
      <c r="C19" s="119">
        <f t="array" ref="C19">SUM(IF(TDIARIO[CODIGO]=CodigoB,1,0)*TDIARIO[DEBE])</f>
        <v>0</v>
      </c>
      <c r="D19" s="119">
        <f t="array" ref="D19">SUM(IF(TDIARIO[CODIGO]=CodigoB,1,0)*TDIARIO[HABER])</f>
        <v>0</v>
      </c>
      <c r="E19" s="119" t="str">
        <f t="shared" si="0"/>
        <v/>
      </c>
      <c r="F19" s="119" t="str">
        <f t="shared" si="1"/>
        <v/>
      </c>
    </row>
    <row r="20" spans="1:6" x14ac:dyDescent="0.25">
      <c r="A20" s="65" t="str">
        <f>PLANC!$F13</f>
        <v>1121.001</v>
      </c>
      <c r="B20" s="65" t="str">
        <f>PLANC!H13</f>
        <v>CUENTAS POR COBRAR CLIENTES</v>
      </c>
      <c r="C20" s="120">
        <f t="array" ref="C20">SUM(IF(TDIARIO[CODIGO]=CodigoB,1,0)*TDIARIO[DEBE])</f>
        <v>0</v>
      </c>
      <c r="D20" s="120">
        <f t="array" ref="D20">SUM(IF(TDIARIO[CODIGO]=CodigoB,1,0)*TDIARIO[HABER])</f>
        <v>0</v>
      </c>
      <c r="E20" s="120" t="str">
        <f t="shared" ref="E20:E30" si="2">IF(C20&gt;D20,C20-D20,"")</f>
        <v/>
      </c>
      <c r="F20" s="120" t="str">
        <f t="shared" ref="F20:F30" si="3">IF(C20&lt;D20,D20-C20,"")</f>
        <v/>
      </c>
    </row>
    <row r="21" spans="1:6" x14ac:dyDescent="0.25">
      <c r="A21" s="65" t="str">
        <f>PLANC!$F14</f>
        <v>1121.002</v>
      </c>
      <c r="B21" s="65" t="str">
        <f>PLANC!H14</f>
        <v>CUENTAS POR COBRAR EMPLEADOS</v>
      </c>
      <c r="C21" s="120">
        <f t="array" ref="C21">SUM(IF(TDIARIO[CODIGO]=CodigoB,1,0)*TDIARIO[DEBE])</f>
        <v>0</v>
      </c>
      <c r="D21" s="120">
        <f t="array" ref="D21">SUM(IF(TDIARIO[CODIGO]=CodigoB,1,0)*TDIARIO[HABER])</f>
        <v>0</v>
      </c>
      <c r="E21" s="120" t="str">
        <f t="shared" si="2"/>
        <v/>
      </c>
      <c r="F21" s="120" t="str">
        <f t="shared" si="3"/>
        <v/>
      </c>
    </row>
    <row r="22" spans="1:6" x14ac:dyDescent="0.25">
      <c r="A22" s="65" t="str">
        <f>PLANC!$F15</f>
        <v>1121.003</v>
      </c>
      <c r="B22" s="65" t="str">
        <f>PLANC!H15</f>
        <v>CUENTAS POR COBRAR OTROS</v>
      </c>
      <c r="C22" s="120">
        <f t="array" ref="C22">SUM(IF(TDIARIO[CODIGO]=CodigoB,1,0)*TDIARIO[DEBE])</f>
        <v>0</v>
      </c>
      <c r="D22" s="120">
        <f t="array" ref="D22">SUM(IF(TDIARIO[CODIGO]=CodigoB,1,0)*TDIARIO[HABER])</f>
        <v>0</v>
      </c>
      <c r="E22" s="120" t="str">
        <f t="shared" si="2"/>
        <v/>
      </c>
      <c r="F22" s="120" t="str">
        <f t="shared" si="3"/>
        <v/>
      </c>
    </row>
    <row r="23" spans="1:6" x14ac:dyDescent="0.25">
      <c r="A23" s="65" t="str">
        <f>PLANC!$F16</f>
        <v>1121.004</v>
      </c>
      <c r="B23" s="65" t="str">
        <f>PLANC!H16</f>
        <v>ANTICIPO A JUSTIFICAR</v>
      </c>
      <c r="C23" s="120">
        <f t="array" ref="C23">SUM(IF(TDIARIO[CODIGO]=CodigoB,1,0)*TDIARIO[DEBE])</f>
        <v>0</v>
      </c>
      <c r="D23" s="120">
        <f t="array" ref="D23">SUM(IF(TDIARIO[CODIGO]=CodigoB,1,0)*TDIARIO[HABER])</f>
        <v>0</v>
      </c>
      <c r="E23" s="120" t="str">
        <f t="shared" si="2"/>
        <v/>
      </c>
      <c r="F23" s="120" t="str">
        <f t="shared" si="3"/>
        <v/>
      </c>
    </row>
    <row r="24" spans="1:6" x14ac:dyDescent="0.25">
      <c r="A24" s="65" t="str">
        <f>PLANC!$F17</f>
        <v>113</v>
      </c>
      <c r="B24" s="65" t="str">
        <f>PLANC!H17</f>
        <v>ACTIVOS REALIZABLES</v>
      </c>
      <c r="C24" s="120">
        <f t="array" ref="C24">SUM(IF(TDIARIO[CODIGO]=CodigoB,1,0)*TDIARIO[DEBE])</f>
        <v>0</v>
      </c>
      <c r="D24" s="120">
        <f t="array" ref="D24">SUM(IF(TDIARIO[CODIGO]=CodigoB,1,0)*TDIARIO[HABER])</f>
        <v>0</v>
      </c>
      <c r="E24" s="120" t="str">
        <f t="shared" si="2"/>
        <v/>
      </c>
      <c r="F24" s="120" t="str">
        <f t="shared" si="3"/>
        <v/>
      </c>
    </row>
    <row r="25" spans="1:6" x14ac:dyDescent="0.25">
      <c r="A25" s="65" t="str">
        <f>PLANC!$F18</f>
        <v>1131</v>
      </c>
      <c r="B25" s="65" t="str">
        <f>PLANC!H18</f>
        <v>INVENTARIO DE MATERIALES</v>
      </c>
      <c r="C25" s="120">
        <f t="array" ref="C25">SUM(IF(TDIARIO[CODIGO]=CodigoB,1,0)*TDIARIO[DEBE])</f>
        <v>0</v>
      </c>
      <c r="D25" s="120">
        <f t="array" ref="D25">SUM(IF(TDIARIO[CODIGO]=CodigoB,1,0)*TDIARIO[HABER])</f>
        <v>0</v>
      </c>
      <c r="E25" s="120" t="str">
        <f t="shared" si="2"/>
        <v/>
      </c>
      <c r="F25" s="120" t="str">
        <f t="shared" si="3"/>
        <v/>
      </c>
    </row>
    <row r="26" spans="1:6" x14ac:dyDescent="0.25">
      <c r="A26" s="65" t="str">
        <f>PLANC!$F19</f>
        <v>1131.001</v>
      </c>
      <c r="B26" s="65" t="str">
        <f>PLANC!H19</f>
        <v>INV. DE ACCESORIOS</v>
      </c>
      <c r="C26" s="120">
        <f t="array" ref="C26">SUM(IF(TDIARIO[CODIGO]=CodigoB,1,0)*TDIARIO[DEBE])</f>
        <v>0</v>
      </c>
      <c r="D26" s="120">
        <f t="array" ref="D26">SUM(IF(TDIARIO[CODIGO]=CodigoB,1,0)*TDIARIO[HABER])</f>
        <v>0</v>
      </c>
      <c r="E26" s="120" t="str">
        <f t="shared" si="2"/>
        <v/>
      </c>
      <c r="F26" s="120" t="str">
        <f t="shared" si="3"/>
        <v/>
      </c>
    </row>
    <row r="27" spans="1:6" x14ac:dyDescent="0.25">
      <c r="A27" s="65" t="str">
        <f>PLANC!$F20</f>
        <v>1131.002</v>
      </c>
      <c r="B27" s="65" t="str">
        <f>PLANC!H20</f>
        <v>INV. DE PAPERIA Y UTILES  DE OFICINA</v>
      </c>
      <c r="C27" s="120">
        <f t="array" ref="C27">SUM(IF(TDIARIO[CODIGO]=CodigoB,1,0)*TDIARIO[DEBE])</f>
        <v>0</v>
      </c>
      <c r="D27" s="120">
        <f t="array" ref="D27">SUM(IF(TDIARIO[CODIGO]=CodigoB,1,0)*TDIARIO[HABER])</f>
        <v>0</v>
      </c>
      <c r="E27" s="120" t="str">
        <f t="shared" si="2"/>
        <v/>
      </c>
      <c r="F27" s="120" t="str">
        <f t="shared" si="3"/>
        <v/>
      </c>
    </row>
    <row r="28" spans="1:6" x14ac:dyDescent="0.25">
      <c r="A28" s="65" t="str">
        <f>PLANC!$F21</f>
        <v>1131.003</v>
      </c>
      <c r="B28" s="65" t="str">
        <f>PLANC!H21</f>
        <v>INV. DE MATERIALES Y LIMPIEZA</v>
      </c>
      <c r="C28" s="120">
        <f t="array" ref="C28">SUM(IF(TDIARIO[CODIGO]=CodigoB,1,0)*TDIARIO[DEBE])</f>
        <v>0</v>
      </c>
      <c r="D28" s="120">
        <f t="array" ref="D28">SUM(IF(TDIARIO[CODIGO]=CodigoB,1,0)*TDIARIO[HABER])</f>
        <v>0</v>
      </c>
      <c r="E28" s="120" t="str">
        <f t="shared" si="2"/>
        <v/>
      </c>
      <c r="F28" s="120" t="str">
        <f t="shared" si="3"/>
        <v/>
      </c>
    </row>
    <row r="29" spans="1:6" x14ac:dyDescent="0.25">
      <c r="A29" s="65" t="str">
        <f>PLANC!$F22</f>
        <v>1132</v>
      </c>
      <c r="B29" s="65" t="str">
        <f>PLANC!H22</f>
        <v>INVENTARIO DE MERCADERIAS</v>
      </c>
      <c r="C29" s="120">
        <f t="array" ref="C29">SUM(IF(TDIARIO[CODIGO]=CodigoB,1,0)*TDIARIO[DEBE])</f>
        <v>0</v>
      </c>
      <c r="D29" s="120">
        <f t="array" ref="D29">SUM(IF(TDIARIO[CODIGO]=CodigoB,1,0)*TDIARIO[HABER])</f>
        <v>0</v>
      </c>
      <c r="E29" s="120" t="str">
        <f t="shared" si="2"/>
        <v/>
      </c>
      <c r="F29" s="120" t="str">
        <f t="shared" si="3"/>
        <v/>
      </c>
    </row>
    <row r="30" spans="1:6" x14ac:dyDescent="0.25">
      <c r="A30" s="65" t="str">
        <f>PLANC!$F23</f>
        <v>1132.001</v>
      </c>
      <c r="B30" s="65" t="str">
        <f>PLANC!H23</f>
        <v>GRANOS BASICOS INV</v>
      </c>
      <c r="C30" s="120">
        <f t="array" ref="C30">SUM(IF(TDIARIO[CODIGO]=CodigoB,1,0)*TDIARIO[DEBE])</f>
        <v>0</v>
      </c>
      <c r="D30" s="120">
        <f t="array" ref="D30">SUM(IF(TDIARIO[CODIGO]=CodigoB,1,0)*TDIARIO[HABER])</f>
        <v>0</v>
      </c>
      <c r="E30" s="120" t="str">
        <f t="shared" si="2"/>
        <v/>
      </c>
      <c r="F30" s="120" t="str">
        <f t="shared" si="3"/>
        <v/>
      </c>
    </row>
    <row r="31" spans="1:6" x14ac:dyDescent="0.25">
      <c r="A31" s="65" t="str">
        <f>PLANC!$F24</f>
        <v>114</v>
      </c>
      <c r="B31" s="65" t="str">
        <f>PLANC!H24</f>
        <v>OTROS ACTIVOS CIRCULANTES</v>
      </c>
      <c r="C31" s="120">
        <f t="array" ref="C31">SUM(IF(TDIARIO[CODIGO]=CodigoB,1,0)*TDIARIO[DEBE])</f>
        <v>0</v>
      </c>
      <c r="D31" s="120">
        <f t="array" ref="D31">SUM(IF(TDIARIO[CODIGO]=CodigoB,1,0)*TDIARIO[HABER])</f>
        <v>0</v>
      </c>
      <c r="E31" s="120" t="str">
        <f t="shared" ref="E31:E41" si="4">IF(C31&gt;D31,C31-D31,"")</f>
        <v/>
      </c>
      <c r="F31" s="120" t="str">
        <f t="shared" ref="F31:F41" si="5">IF(C31&lt;D31,D31-C31,"")</f>
        <v/>
      </c>
    </row>
    <row r="32" spans="1:6" x14ac:dyDescent="0.25">
      <c r="A32" s="65" t="str">
        <f>PLANC!$F25</f>
        <v>1141</v>
      </c>
      <c r="B32" s="65" t="str">
        <f>PLANC!H25</f>
        <v>IMPUESTOS ANTICIPADOS Y RETENIDOS</v>
      </c>
      <c r="C32" s="120">
        <f t="array" ref="C32">SUM(IF(TDIARIO[CODIGO]=CodigoB,1,0)*TDIARIO[DEBE])</f>
        <v>0</v>
      </c>
      <c r="D32" s="120">
        <f t="array" ref="D32">SUM(IF(TDIARIO[CODIGO]=CodigoB,1,0)*TDIARIO[HABER])</f>
        <v>0</v>
      </c>
      <c r="E32" s="120" t="str">
        <f t="shared" si="4"/>
        <v/>
      </c>
      <c r="F32" s="120" t="str">
        <f t="shared" si="5"/>
        <v/>
      </c>
    </row>
    <row r="33" spans="1:6" x14ac:dyDescent="0.25">
      <c r="A33" s="65" t="str">
        <f>PLANC!$F26</f>
        <v>1141.001</v>
      </c>
      <c r="B33" s="65" t="str">
        <f>PLANC!H26</f>
        <v>IVA CREDITO TRIBUNAL</v>
      </c>
      <c r="C33" s="120">
        <f t="array" ref="C33">SUM(IF(TDIARIO[CODIGO]=CodigoB,1,0)*TDIARIO[DEBE])</f>
        <v>0</v>
      </c>
      <c r="D33" s="120">
        <f t="array" ref="D33">SUM(IF(TDIARIO[CODIGO]=CodigoB,1,0)*TDIARIO[HABER])</f>
        <v>0</v>
      </c>
      <c r="E33" s="120" t="str">
        <f t="shared" si="4"/>
        <v/>
      </c>
      <c r="F33" s="120" t="str">
        <f t="shared" si="5"/>
        <v/>
      </c>
    </row>
    <row r="34" spans="1:6" x14ac:dyDescent="0.25">
      <c r="A34" s="65" t="str">
        <f>PLANC!$F27</f>
        <v>1141.002</v>
      </c>
      <c r="B34" s="65" t="str">
        <f>PLANC!H27</f>
        <v>ANTICIPO IMPUESTO A LA RENTA</v>
      </c>
      <c r="C34" s="120">
        <f t="array" ref="C34">SUM(IF(TDIARIO[CODIGO]=CodigoB,1,0)*TDIARIO[DEBE])</f>
        <v>0</v>
      </c>
      <c r="D34" s="120">
        <f t="array" ref="D34">SUM(IF(TDIARIO[CODIGO]=CodigoB,1,0)*TDIARIO[HABER])</f>
        <v>0</v>
      </c>
      <c r="E34" s="120" t="str">
        <f t="shared" si="4"/>
        <v/>
      </c>
      <c r="F34" s="120" t="str">
        <f>IF(C34&lt;D34,D34-C34,"")</f>
        <v/>
      </c>
    </row>
    <row r="35" spans="1:6" x14ac:dyDescent="0.25">
      <c r="A35" s="65" t="str">
        <f>PLANC!$F28</f>
        <v>1141.003</v>
      </c>
      <c r="B35" s="65" t="str">
        <f>PLANC!H28</f>
        <v>ANTICIPO RETENCION EN LA FUENTE</v>
      </c>
      <c r="C35" s="120">
        <f t="array" ref="C35">SUM(IF(TDIARIO[CODIGO]=CodigoB,1,0)*TDIARIO[DEBE])</f>
        <v>0</v>
      </c>
      <c r="D35" s="120">
        <f t="array" ref="D35">SUM(IF(TDIARIO[CODIGO]=CodigoB,1,0)*TDIARIO[HABER])</f>
        <v>0</v>
      </c>
      <c r="E35" s="120" t="str">
        <f t="shared" si="4"/>
        <v/>
      </c>
      <c r="F35" s="120" t="str">
        <f t="shared" si="5"/>
        <v/>
      </c>
    </row>
    <row r="36" spans="1:6" x14ac:dyDescent="0.25">
      <c r="A36" s="65" t="str">
        <f>PLANC!$F29</f>
        <v>12</v>
      </c>
      <c r="B36" s="65" t="str">
        <f>PLANC!H29</f>
        <v>ACTIVOS FIJOS</v>
      </c>
      <c r="C36" s="120">
        <f t="array" ref="C36">SUM(IF(TDIARIO[CODIGO]=CodigoB,1,0)*TDIARIO[DEBE])</f>
        <v>0</v>
      </c>
      <c r="D36" s="120">
        <f t="array" ref="D36">SUM(IF(TDIARIO[CODIGO]=CodigoB,1,0)*TDIARIO[HABER])</f>
        <v>0</v>
      </c>
      <c r="E36" s="120" t="str">
        <f t="shared" si="4"/>
        <v/>
      </c>
      <c r="F36" s="120" t="str">
        <f t="shared" si="5"/>
        <v/>
      </c>
    </row>
    <row r="37" spans="1:6" x14ac:dyDescent="0.25">
      <c r="A37" s="65" t="str">
        <f>PLANC!$F30</f>
        <v>121</v>
      </c>
      <c r="B37" s="65" t="str">
        <f>PLANC!H30</f>
        <v>ACTIVOS TANGIBLES</v>
      </c>
      <c r="C37" s="120">
        <f t="array" ref="C37">SUM(IF(TDIARIO[CODIGO]=CodigoB,1,0)*TDIARIO[DEBE])</f>
        <v>0</v>
      </c>
      <c r="D37" s="120">
        <f t="array" ref="D37">SUM(IF(TDIARIO[CODIGO]=CodigoB,1,0)*TDIARIO[HABER])</f>
        <v>0</v>
      </c>
      <c r="E37" s="120" t="str">
        <f t="shared" si="4"/>
        <v/>
      </c>
      <c r="F37" s="120" t="str">
        <f t="shared" si="5"/>
        <v/>
      </c>
    </row>
    <row r="38" spans="1:6" x14ac:dyDescent="0.25">
      <c r="A38" s="65" t="str">
        <f>PLANC!$F31</f>
        <v>1211</v>
      </c>
      <c r="B38" s="65" t="str">
        <f>PLANC!H31</f>
        <v>ACTIVOS DEPRECIABLES</v>
      </c>
      <c r="C38" s="120">
        <f t="array" ref="C38">SUM(IF(TDIARIO[CODIGO]=CodigoB,1,0)*TDIARIO[DEBE])</f>
        <v>0</v>
      </c>
      <c r="D38" s="120">
        <f t="array" ref="D38">SUM(IF(TDIARIO[CODIGO]=CodigoB,1,0)*TDIARIO[HABER])</f>
        <v>0</v>
      </c>
      <c r="E38" s="120" t="str">
        <f t="shared" si="4"/>
        <v/>
      </c>
      <c r="F38" s="120" t="str">
        <f t="shared" si="5"/>
        <v/>
      </c>
    </row>
    <row r="39" spans="1:6" x14ac:dyDescent="0.25">
      <c r="A39" s="65" t="str">
        <f>PLANC!$F32</f>
        <v>1211.001</v>
      </c>
      <c r="B39" s="65" t="str">
        <f>PLANC!H32</f>
        <v>INMUEBLES</v>
      </c>
      <c r="C39" s="120">
        <f t="array" ref="C39">SUM(IF(TDIARIO[CODIGO]=CodigoB,1,0)*TDIARIO[DEBE])</f>
        <v>0</v>
      </c>
      <c r="D39" s="120">
        <f t="array" ref="D39">SUM(IF(TDIARIO[CODIGO]=CodigoB,1,0)*TDIARIO[HABER])</f>
        <v>0</v>
      </c>
      <c r="E39" s="120" t="str">
        <f t="shared" si="4"/>
        <v/>
      </c>
      <c r="F39" s="120" t="str">
        <f t="shared" si="5"/>
        <v/>
      </c>
    </row>
    <row r="40" spans="1:6" x14ac:dyDescent="0.25">
      <c r="A40" s="65" t="str">
        <f>PLANC!$F33</f>
        <v>1211.002</v>
      </c>
      <c r="B40" s="65" t="str">
        <f>PLANC!H33</f>
        <v>INSTALACIONES</v>
      </c>
      <c r="C40" s="120">
        <f t="array" ref="C40">SUM(IF(TDIARIO[CODIGO]=CodigoB,1,0)*TDIARIO[DEBE])</f>
        <v>0</v>
      </c>
      <c r="D40" s="120">
        <f t="array" ref="D40">SUM(IF(TDIARIO[CODIGO]=CodigoB,1,0)*TDIARIO[HABER])</f>
        <v>0</v>
      </c>
      <c r="E40" s="120" t="str">
        <f t="shared" si="4"/>
        <v/>
      </c>
      <c r="F40" s="120" t="str">
        <f t="shared" si="5"/>
        <v/>
      </c>
    </row>
    <row r="41" spans="1:6" x14ac:dyDescent="0.25">
      <c r="A41" s="65" t="str">
        <f>PLANC!$F34</f>
        <v>1212</v>
      </c>
      <c r="B41" s="65" t="str">
        <f>PLANC!H34</f>
        <v>ACTIVOS NO DEPRECIABLES</v>
      </c>
      <c r="C41" s="120">
        <f t="array" ref="C41">SUM(IF(TDIARIO[CODIGO]=CodigoB,1,0)*TDIARIO[DEBE])</f>
        <v>0</v>
      </c>
      <c r="D41" s="120">
        <f t="array" ref="D41">SUM(IF(TDIARIO[CODIGO]=CodigoB,1,0)*TDIARIO[HABER])</f>
        <v>0</v>
      </c>
      <c r="E41" s="120" t="str">
        <f t="shared" si="4"/>
        <v/>
      </c>
      <c r="F41" s="120" t="str">
        <f t="shared" si="5"/>
        <v/>
      </c>
    </row>
    <row r="42" spans="1:6" x14ac:dyDescent="0.25">
      <c r="A42" s="65" t="str">
        <f>PLANC!$F35</f>
        <v>1212.001</v>
      </c>
      <c r="B42" s="65" t="str">
        <f>PLANC!H35</f>
        <v>TERRENO # 1</v>
      </c>
      <c r="C42" s="120">
        <f t="array" ref="C42">SUM(IF(TDIARIO[CODIGO]=CodigoB,1,0)*TDIARIO[DEBE])</f>
        <v>0</v>
      </c>
      <c r="D42" s="120">
        <f t="array" ref="D42">SUM(IF(TDIARIO[CODIGO]=CodigoB,1,0)*TDIARIO[HABER])</f>
        <v>0</v>
      </c>
      <c r="E42" s="120" t="str">
        <f t="shared" ref="E42:E52" si="6">IF(C42&gt;D42,C42-D42,"")</f>
        <v/>
      </c>
      <c r="F42" s="120" t="str">
        <f t="shared" ref="F42:F52" si="7">IF(C42&lt;D42,D42-C42,"")</f>
        <v/>
      </c>
    </row>
    <row r="43" spans="1:6" x14ac:dyDescent="0.25">
      <c r="A43" s="65" t="str">
        <f>PLANC!$F36</f>
        <v>1213</v>
      </c>
      <c r="B43" s="65" t="str">
        <f>PLANC!H36</f>
        <v>DEPRECIACION ACUMULDA</v>
      </c>
      <c r="C43" s="120">
        <f t="array" ref="C43">SUM(IF(TDIARIO[CODIGO]=CodigoB,1,0)*TDIARIO[DEBE])</f>
        <v>0</v>
      </c>
      <c r="D43" s="120">
        <f t="array" ref="D43">SUM(IF(TDIARIO[CODIGO]=CodigoB,1,0)*TDIARIO[HABER])</f>
        <v>0</v>
      </c>
      <c r="E43" s="120" t="str">
        <f t="shared" si="6"/>
        <v/>
      </c>
      <c r="F43" s="120" t="str">
        <f t="shared" si="7"/>
        <v/>
      </c>
    </row>
    <row r="44" spans="1:6" x14ac:dyDescent="0.25">
      <c r="A44" s="65" t="str">
        <f>PLANC!$F37</f>
        <v>1213.001</v>
      </c>
      <c r="B44" s="65" t="str">
        <f>PLANC!H37</f>
        <v>INMUEBLES DEP</v>
      </c>
      <c r="C44" s="120">
        <f t="array" ref="C44">SUM(IF(TDIARIO[CODIGO]=CodigoB,1,0)*TDIARIO[DEBE])</f>
        <v>0</v>
      </c>
      <c r="D44" s="120">
        <f t="array" ref="D44">SUM(IF(TDIARIO[CODIGO]=CodigoB,1,0)*TDIARIO[HABER])</f>
        <v>0</v>
      </c>
      <c r="E44" s="120" t="str">
        <f t="shared" si="6"/>
        <v/>
      </c>
      <c r="F44" s="120" t="str">
        <f t="shared" si="7"/>
        <v/>
      </c>
    </row>
    <row r="45" spans="1:6" x14ac:dyDescent="0.25">
      <c r="A45" s="65" t="str">
        <f>PLANC!$F38</f>
        <v>1213.002</v>
      </c>
      <c r="B45" s="65" t="str">
        <f>PLANC!H38</f>
        <v>INSTALACIONES DEP</v>
      </c>
      <c r="C45" s="120">
        <f t="array" ref="C45">SUM(IF(TDIARIO[CODIGO]=CodigoB,1,0)*TDIARIO[DEBE])</f>
        <v>0</v>
      </c>
      <c r="D45" s="120">
        <f t="array" ref="D45">SUM(IF(TDIARIO[CODIGO]=CodigoB,1,0)*TDIARIO[HABER])</f>
        <v>0</v>
      </c>
      <c r="E45" s="120" t="str">
        <f t="shared" si="6"/>
        <v/>
      </c>
      <c r="F45" s="120" t="str">
        <f t="shared" si="7"/>
        <v/>
      </c>
    </row>
    <row r="46" spans="1:6" x14ac:dyDescent="0.25">
      <c r="A46" s="65" t="str">
        <f>PLANC!$F39</f>
        <v>122</v>
      </c>
      <c r="B46" s="65" t="str">
        <f>PLANC!H39</f>
        <v>ACTIVOS INTANGIBLES</v>
      </c>
      <c r="C46" s="120">
        <f t="array" ref="C46">SUM(IF(TDIARIO[CODIGO]=CodigoB,1,0)*TDIARIO[DEBE])</f>
        <v>0</v>
      </c>
      <c r="D46" s="120">
        <f t="array" ref="D46">SUM(IF(TDIARIO[CODIGO]=CodigoB,1,0)*TDIARIO[HABER])</f>
        <v>0</v>
      </c>
      <c r="E46" s="120" t="str">
        <f t="shared" si="6"/>
        <v/>
      </c>
      <c r="F46" s="120" t="str">
        <f t="shared" si="7"/>
        <v/>
      </c>
    </row>
    <row r="47" spans="1:6" x14ac:dyDescent="0.25">
      <c r="A47" s="65" t="str">
        <f>PLANC!$F40</f>
        <v>1221</v>
      </c>
      <c r="B47" s="65" t="str">
        <f>PLANC!H40</f>
        <v>MARCAS</v>
      </c>
      <c r="C47" s="120">
        <f t="array" ref="C47">SUM(IF(TDIARIO[CODIGO]=CodigoB,1,0)*TDIARIO[DEBE])</f>
        <v>0</v>
      </c>
      <c r="D47" s="120">
        <f t="array" ref="D47">SUM(IF(TDIARIO[CODIGO]=CodigoB,1,0)*TDIARIO[HABER])</f>
        <v>0</v>
      </c>
      <c r="E47" s="120" t="str">
        <f t="shared" si="6"/>
        <v/>
      </c>
      <c r="F47" s="120" t="str">
        <f t="shared" si="7"/>
        <v/>
      </c>
    </row>
    <row r="48" spans="1:6" x14ac:dyDescent="0.25">
      <c r="A48" s="65" t="str">
        <f>PLANC!$F41</f>
        <v>1221.001</v>
      </c>
      <c r="B48" s="65" t="str">
        <f>PLANC!H41</f>
        <v>SERVICIO DE EMPRESA</v>
      </c>
      <c r="C48" s="120">
        <f t="array" ref="C48">SUM(IF(TDIARIO[CODIGO]=CodigoB,1,0)*TDIARIO[DEBE])</f>
        <v>0</v>
      </c>
      <c r="D48" s="120">
        <f t="array" ref="D48">SUM(IF(TDIARIO[CODIGO]=CodigoB,1,0)*TDIARIO[HABER])</f>
        <v>0</v>
      </c>
      <c r="E48" s="120" t="str">
        <f t="shared" si="6"/>
        <v/>
      </c>
      <c r="F48" s="120" t="str">
        <f t="shared" si="7"/>
        <v/>
      </c>
    </row>
    <row r="49" spans="1:6" x14ac:dyDescent="0.25">
      <c r="A49" s="65" t="str">
        <f>PLANC!$F42</f>
        <v>1221.002</v>
      </c>
      <c r="B49" s="65" t="str">
        <f>PLANC!H42</f>
        <v>MARCA DE PRODUCTO</v>
      </c>
      <c r="C49" s="120">
        <f t="array" ref="C49">SUM(IF(TDIARIO[CODIGO]=CodigoB,1,0)*TDIARIO[DEBE])</f>
        <v>0</v>
      </c>
      <c r="D49" s="120">
        <f t="array" ref="D49">SUM(IF(TDIARIO[CODIGO]=CodigoB,1,0)*TDIARIO[HABER])</f>
        <v>0</v>
      </c>
      <c r="E49" s="120" t="str">
        <f t="shared" si="6"/>
        <v/>
      </c>
      <c r="F49" s="120" t="str">
        <f t="shared" si="7"/>
        <v/>
      </c>
    </row>
    <row r="50" spans="1:6" x14ac:dyDescent="0.25">
      <c r="A50" s="65" t="str">
        <f>PLANC!$F43</f>
        <v>1222</v>
      </c>
      <c r="B50" s="65" t="str">
        <f>PLANC!H43</f>
        <v>SOFTWARE</v>
      </c>
      <c r="C50" s="120">
        <f t="array" ref="C50">SUM(IF(TDIARIO[CODIGO]=CodigoB,1,0)*TDIARIO[DEBE])</f>
        <v>0</v>
      </c>
      <c r="D50" s="120">
        <f t="array" ref="D50">SUM(IF(TDIARIO[CODIGO]=CodigoB,1,0)*TDIARIO[HABER])</f>
        <v>0</v>
      </c>
      <c r="E50" s="120" t="str">
        <f t="shared" si="6"/>
        <v/>
      </c>
      <c r="F50" s="120" t="str">
        <f t="shared" si="7"/>
        <v/>
      </c>
    </row>
    <row r="51" spans="1:6" x14ac:dyDescent="0.25">
      <c r="A51" s="65" t="str">
        <f>PLANC!$F44</f>
        <v>1222.001</v>
      </c>
      <c r="B51" s="65" t="str">
        <f>PLANC!H44</f>
        <v>SOFTWARE CONTABLE</v>
      </c>
      <c r="C51" s="120">
        <f t="array" ref="C51">SUM(IF(TDIARIO[CODIGO]=CodigoB,1,0)*TDIARIO[DEBE])</f>
        <v>0</v>
      </c>
      <c r="D51" s="120">
        <f t="array" ref="D51">SUM(IF(TDIARIO[CODIGO]=CodigoB,1,0)*TDIARIO[HABER])</f>
        <v>0</v>
      </c>
      <c r="E51" s="120" t="str">
        <f t="shared" si="6"/>
        <v/>
      </c>
      <c r="F51" s="120" t="str">
        <f t="shared" si="7"/>
        <v/>
      </c>
    </row>
    <row r="52" spans="1:6" x14ac:dyDescent="0.25">
      <c r="A52" s="65" t="str">
        <f>PLANC!$F45</f>
        <v>13</v>
      </c>
      <c r="B52" s="65" t="str">
        <f>PLANC!H45</f>
        <v>OTROS ACTIVOS</v>
      </c>
      <c r="C52" s="120">
        <f t="array" ref="C52">SUM(IF(TDIARIO[CODIGO]=CodigoB,1,0)*TDIARIO[DEBE])</f>
        <v>0</v>
      </c>
      <c r="D52" s="120">
        <f t="array" ref="D52">SUM(IF(TDIARIO[CODIGO]=CodigoB,1,0)*TDIARIO[HABER])</f>
        <v>0</v>
      </c>
      <c r="E52" s="120" t="str">
        <f t="shared" si="6"/>
        <v/>
      </c>
      <c r="F52" s="120" t="str">
        <f t="shared" si="7"/>
        <v/>
      </c>
    </row>
    <row r="53" spans="1:6" x14ac:dyDescent="0.25">
      <c r="A53" s="65" t="str">
        <f>PLANC!$F46</f>
        <v>131</v>
      </c>
      <c r="B53" s="65" t="str">
        <f>PLANC!H46</f>
        <v>ACTIVOS DIFERIDOS</v>
      </c>
      <c r="C53" s="120">
        <f t="array" ref="C53">SUM(IF(TDIARIO[CODIGO]=CodigoB,1,0)*TDIARIO[DEBE])</f>
        <v>0</v>
      </c>
      <c r="D53" s="120">
        <f t="array" ref="D53">SUM(IF(TDIARIO[CODIGO]=CodigoB,1,0)*TDIARIO[HABER])</f>
        <v>0</v>
      </c>
      <c r="E53" s="120" t="str">
        <f t="shared" ref="E53:E64" si="8">IF(C53&gt;D53,C53-D53,"")</f>
        <v/>
      </c>
      <c r="F53" s="120" t="str">
        <f t="shared" ref="F53:F64" si="9">IF(C53&lt;D53,D53-C53,"")</f>
        <v/>
      </c>
    </row>
    <row r="54" spans="1:6" x14ac:dyDescent="0.25">
      <c r="A54" s="65" t="str">
        <f>PLANC!$F47</f>
        <v>1311</v>
      </c>
      <c r="B54" s="65" t="str">
        <f>PLANC!H47</f>
        <v>GASTOS DE CONSTITUCION</v>
      </c>
      <c r="C54" s="120">
        <f t="array" ref="C54">SUM(IF(TDIARIO[CODIGO]=CodigoB,1,0)*TDIARIO[DEBE])</f>
        <v>0</v>
      </c>
      <c r="D54" s="120">
        <f t="array" ref="D54">SUM(IF(TDIARIO[CODIGO]=CodigoB,1,0)*TDIARIO[HABER])</f>
        <v>0</v>
      </c>
      <c r="E54" s="120" t="str">
        <f t="shared" si="8"/>
        <v/>
      </c>
      <c r="F54" s="120" t="str">
        <f t="shared" si="9"/>
        <v/>
      </c>
    </row>
    <row r="55" spans="1:6" x14ac:dyDescent="0.25">
      <c r="A55" s="65" t="str">
        <f>PLANC!$F48</f>
        <v>1311.001</v>
      </c>
      <c r="B55" s="65" t="str">
        <f>PLANC!H48</f>
        <v>GASTOS DE CONSTITUCION</v>
      </c>
      <c r="C55" s="120">
        <f t="array" ref="C55">SUM(IF(TDIARIO[CODIGO]=CodigoB,1,0)*TDIARIO[DEBE])</f>
        <v>0</v>
      </c>
      <c r="D55" s="120">
        <f t="array" ref="D55">SUM(IF(TDIARIO[CODIGO]=CodigoB,1,0)*TDIARIO[HABER])</f>
        <v>0</v>
      </c>
      <c r="E55" s="120" t="str">
        <f t="shared" si="8"/>
        <v/>
      </c>
      <c r="F55" s="120" t="str">
        <f t="shared" si="9"/>
        <v/>
      </c>
    </row>
    <row r="56" spans="1:6" x14ac:dyDescent="0.25">
      <c r="A56" s="65" t="str">
        <f>PLANC!$F49</f>
        <v>1312</v>
      </c>
      <c r="B56" s="65" t="str">
        <f>PLANC!H49</f>
        <v>GASTOS DE CONSTRUCCION</v>
      </c>
      <c r="C56" s="120">
        <f t="array" ref="C56">SUM(IF(TDIARIO[CODIGO]=CodigoB,1,0)*TDIARIO[DEBE])</f>
        <v>0</v>
      </c>
      <c r="D56" s="120">
        <f t="array" ref="D56">SUM(IF(TDIARIO[CODIGO]=CodigoB,1,0)*TDIARIO[HABER])</f>
        <v>0</v>
      </c>
      <c r="E56" s="120" t="str">
        <f t="shared" si="8"/>
        <v/>
      </c>
      <c r="F56" s="120" t="str">
        <f t="shared" si="9"/>
        <v/>
      </c>
    </row>
    <row r="57" spans="1:6" x14ac:dyDescent="0.25">
      <c r="A57" s="65" t="str">
        <f>PLANC!$F50</f>
        <v>132</v>
      </c>
      <c r="B57" s="65" t="str">
        <f>PLANC!H50</f>
        <v>OTROS ACTIVOS VARIOS</v>
      </c>
      <c r="C57" s="120">
        <f t="array" ref="C57">SUM(IF(TDIARIO[CODIGO]=CodigoB,1,0)*TDIARIO[DEBE])</f>
        <v>0</v>
      </c>
      <c r="D57" s="120">
        <f t="array" ref="D57">SUM(IF(TDIARIO[CODIGO]=CodigoB,1,0)*TDIARIO[HABER])</f>
        <v>0</v>
      </c>
      <c r="E57" s="120" t="str">
        <f t="shared" si="8"/>
        <v/>
      </c>
      <c r="F57" s="120" t="str">
        <f t="shared" si="9"/>
        <v/>
      </c>
    </row>
    <row r="58" spans="1:6" x14ac:dyDescent="0.25">
      <c r="A58" s="65" t="str">
        <f>PLANC!$F51</f>
        <v>1321</v>
      </c>
      <c r="B58" s="65" t="str">
        <f>PLANC!H51</f>
        <v>DEPOSITOD ENTREGADO EN GARANTIA</v>
      </c>
      <c r="C58" s="120">
        <f t="array" ref="C58">SUM(IF(TDIARIO[CODIGO]=CodigoB,1,0)*TDIARIO[DEBE])</f>
        <v>0</v>
      </c>
      <c r="D58" s="120">
        <f t="array" ref="D58">SUM(IF(TDIARIO[CODIGO]=CodigoB,1,0)*TDIARIO[HABER])</f>
        <v>0</v>
      </c>
      <c r="E58" s="120" t="str">
        <f t="shared" si="8"/>
        <v/>
      </c>
      <c r="F58" s="120" t="str">
        <f t="shared" si="9"/>
        <v/>
      </c>
    </row>
    <row r="59" spans="1:6" x14ac:dyDescent="0.25">
      <c r="A59" s="65" t="str">
        <f>PLANC!$F52</f>
        <v>1321.001</v>
      </c>
      <c r="B59" s="65" t="str">
        <f>PLANC!H52</f>
        <v>INMUEBLES ENTREGADOS EN GARANTIA</v>
      </c>
      <c r="C59" s="120">
        <f t="array" ref="C59">SUM(IF(TDIARIO[CODIGO]=CodigoB,1,0)*TDIARIO[DEBE])</f>
        <v>0</v>
      </c>
      <c r="D59" s="120">
        <f t="array" ref="D59">SUM(IF(TDIARIO[CODIGO]=CodigoB,1,0)*TDIARIO[HABER])</f>
        <v>0</v>
      </c>
      <c r="E59" s="120" t="str">
        <f t="shared" si="8"/>
        <v/>
      </c>
      <c r="F59" s="120" t="str">
        <f t="shared" si="9"/>
        <v/>
      </c>
    </row>
    <row r="60" spans="1:6" x14ac:dyDescent="0.25">
      <c r="A60" s="65" t="str">
        <f>PLANC!$F53</f>
        <v>2</v>
      </c>
      <c r="B60" s="65" t="str">
        <f>PLANC!H53</f>
        <v>PASIVO</v>
      </c>
      <c r="C60" s="120">
        <f t="array" ref="C60">SUM(IF(TDIARIO[CODIGO]=CodigoB,1,0)*TDIARIO[DEBE])</f>
        <v>0</v>
      </c>
      <c r="D60" s="120">
        <f t="array" ref="D60">SUM(IF(TDIARIO[CODIGO]=CodigoB,1,0)*TDIARIO[HABER])</f>
        <v>0</v>
      </c>
      <c r="E60" s="120" t="str">
        <f t="shared" si="8"/>
        <v/>
      </c>
      <c r="F60" s="120" t="str">
        <f t="shared" si="9"/>
        <v/>
      </c>
    </row>
    <row r="61" spans="1:6" x14ac:dyDescent="0.25">
      <c r="A61" s="65" t="str">
        <f>PLANC!$F54</f>
        <v>21</v>
      </c>
      <c r="B61" s="65" t="str">
        <f>PLANC!H54</f>
        <v>PASIVOS A CORTO PLAZO</v>
      </c>
      <c r="C61" s="120">
        <f t="array" ref="C61">SUM(IF(TDIARIO[CODIGO]=CodigoB,1,0)*TDIARIO[DEBE])</f>
        <v>0</v>
      </c>
      <c r="D61" s="120">
        <f t="array" ref="D61">SUM(IF(TDIARIO[CODIGO]=CodigoB,1,0)*TDIARIO[HABER])</f>
        <v>0</v>
      </c>
      <c r="E61" s="120" t="str">
        <f t="shared" si="8"/>
        <v/>
      </c>
      <c r="F61" s="120" t="str">
        <f t="shared" si="9"/>
        <v/>
      </c>
    </row>
    <row r="62" spans="1:6" x14ac:dyDescent="0.25">
      <c r="A62" s="65" t="str">
        <f>PLANC!$F55</f>
        <v>211</v>
      </c>
      <c r="B62" s="65" t="str">
        <f>PLANC!H55</f>
        <v>CUENTAS POR PAGAR</v>
      </c>
      <c r="C62" s="120">
        <f t="array" ref="C62">SUM(IF(TDIARIO[CODIGO]=CodigoB,1,0)*TDIARIO[DEBE])</f>
        <v>0</v>
      </c>
      <c r="D62" s="120">
        <f t="array" ref="D62">SUM(IF(TDIARIO[CODIGO]=CodigoB,1,0)*TDIARIO[HABER])</f>
        <v>0</v>
      </c>
      <c r="E62" s="120" t="str">
        <f t="shared" si="8"/>
        <v/>
      </c>
      <c r="F62" s="120" t="str">
        <f t="shared" si="9"/>
        <v/>
      </c>
    </row>
    <row r="63" spans="1:6" x14ac:dyDescent="0.25">
      <c r="A63" s="65" t="str">
        <f>PLANC!$F56</f>
        <v>2111</v>
      </c>
      <c r="B63" s="65" t="str">
        <f>PLANC!H56</f>
        <v>PROVEEDORES NACIONALES</v>
      </c>
      <c r="C63" s="120">
        <f t="array" ref="C63">SUM(IF(TDIARIO[CODIGO]=CodigoB,1,0)*TDIARIO[DEBE])</f>
        <v>0</v>
      </c>
      <c r="D63" s="120">
        <f t="array" ref="D63">SUM(IF(TDIARIO[CODIGO]=CodigoB,1,0)*TDIARIO[HABER])</f>
        <v>0</v>
      </c>
      <c r="E63" s="120" t="str">
        <f t="shared" si="8"/>
        <v/>
      </c>
      <c r="F63" s="120" t="str">
        <f t="shared" si="9"/>
        <v/>
      </c>
    </row>
    <row r="64" spans="1:6" x14ac:dyDescent="0.25">
      <c r="A64" s="65" t="str">
        <f>PLANC!$F57</f>
        <v>2111.001</v>
      </c>
      <c r="B64" s="65" t="str">
        <f>PLANC!H57</f>
        <v>INDUSTRIALES CXP</v>
      </c>
      <c r="C64" s="120">
        <f t="array" ref="C64">SUM(IF(TDIARIO[CODIGO]=CodigoB,1,0)*TDIARIO[DEBE])</f>
        <v>0</v>
      </c>
      <c r="D64" s="120">
        <f t="array" ref="D64">SUM(IF(TDIARIO[CODIGO]=CodigoB,1,0)*TDIARIO[HABER])</f>
        <v>0</v>
      </c>
      <c r="E64" s="120" t="str">
        <f t="shared" si="8"/>
        <v/>
      </c>
      <c r="F64" s="120" t="str">
        <f t="shared" si="9"/>
        <v/>
      </c>
    </row>
    <row r="65" spans="1:6" x14ac:dyDescent="0.25">
      <c r="A65" s="65" t="str">
        <f>PLANC!$F58</f>
        <v>2112</v>
      </c>
      <c r="B65" s="65" t="str">
        <f>PLANC!H58</f>
        <v>PROVEEDORES LOCALES</v>
      </c>
      <c r="C65" s="120">
        <f t="array" ref="C65">SUM(IF(TDIARIO[CODIGO]=CodigoB,1,0)*TDIARIO[DEBE])</f>
        <v>0</v>
      </c>
      <c r="D65" s="120">
        <f t="array" ref="D65">SUM(IF(TDIARIO[CODIGO]=CodigoB,1,0)*TDIARIO[HABER])</f>
        <v>0</v>
      </c>
      <c r="E65" s="120" t="str">
        <f t="shared" ref="E65:E76" si="10">IF(C65&gt;D65,C65-D65,"")</f>
        <v/>
      </c>
      <c r="F65" s="120" t="str">
        <f t="shared" ref="F65:F76" si="11">IF(C65&lt;D65,D65-C65,"")</f>
        <v/>
      </c>
    </row>
    <row r="66" spans="1:6" x14ac:dyDescent="0.25">
      <c r="A66" s="65" t="str">
        <f>PLANC!$F59</f>
        <v>2112.001</v>
      </c>
      <c r="B66" s="65" t="str">
        <f>PLANC!H59</f>
        <v>PROVEEDOR X CXP</v>
      </c>
      <c r="C66" s="120">
        <f t="array" ref="C66">SUM(IF(TDIARIO[CODIGO]=CodigoB,1,0)*TDIARIO[DEBE])</f>
        <v>0</v>
      </c>
      <c r="D66" s="120">
        <f t="array" ref="D66">SUM(IF(TDIARIO[CODIGO]=CodigoB,1,0)*TDIARIO[HABER])</f>
        <v>0</v>
      </c>
      <c r="E66" s="120" t="str">
        <f t="shared" si="10"/>
        <v/>
      </c>
      <c r="F66" s="120" t="str">
        <f t="shared" si="11"/>
        <v/>
      </c>
    </row>
    <row r="67" spans="1:6" x14ac:dyDescent="0.25">
      <c r="A67" s="65" t="str">
        <f>PLANC!$F60</f>
        <v>2113</v>
      </c>
      <c r="B67" s="65" t="str">
        <f>PLANC!H60</f>
        <v>SERVICIOS POR PAGAR</v>
      </c>
      <c r="C67" s="120">
        <f t="array" ref="C67">SUM(IF(TDIARIO[CODIGO]=CodigoB,1,0)*TDIARIO[DEBE])</f>
        <v>0</v>
      </c>
      <c r="D67" s="120">
        <f t="array" ref="D67">SUM(IF(TDIARIO[CODIGO]=CodigoB,1,0)*TDIARIO[HABER])</f>
        <v>0</v>
      </c>
      <c r="E67" s="120" t="str">
        <f t="shared" si="10"/>
        <v/>
      </c>
      <c r="F67" s="120" t="str">
        <f t="shared" si="11"/>
        <v/>
      </c>
    </row>
    <row r="68" spans="1:6" x14ac:dyDescent="0.25">
      <c r="A68" s="65" t="str">
        <f>PLANC!$F61</f>
        <v>2113.001</v>
      </c>
      <c r="B68" s="65" t="str">
        <f>PLANC!H61</f>
        <v>SERV. ENERGIA  CXP</v>
      </c>
      <c r="C68" s="120">
        <f t="array" ref="C68">SUM(IF(TDIARIO[CODIGO]=CodigoB,1,0)*TDIARIO[DEBE])</f>
        <v>0</v>
      </c>
      <c r="D68" s="120">
        <f t="array" ref="D68">SUM(IF(TDIARIO[CODIGO]=CodigoB,1,0)*TDIARIO[HABER])</f>
        <v>0</v>
      </c>
      <c r="E68" s="120" t="str">
        <f t="shared" si="10"/>
        <v/>
      </c>
      <c r="F68" s="120" t="str">
        <f t="shared" si="11"/>
        <v/>
      </c>
    </row>
    <row r="69" spans="1:6" x14ac:dyDescent="0.25">
      <c r="A69" s="65" t="str">
        <f>PLANC!$F62</f>
        <v>2113.002</v>
      </c>
      <c r="B69" s="65" t="str">
        <f>PLANC!H62</f>
        <v>TELEFONO E INTERNET CXP</v>
      </c>
      <c r="C69" s="120">
        <f t="array" ref="C69">SUM(IF(TDIARIO[CODIGO]=CodigoB,1,0)*TDIARIO[DEBE])</f>
        <v>0</v>
      </c>
      <c r="D69" s="120">
        <f t="array" ref="D69">SUM(IF(TDIARIO[CODIGO]=CodigoB,1,0)*TDIARIO[HABER])</f>
        <v>0</v>
      </c>
      <c r="E69" s="120" t="str">
        <f t="shared" si="10"/>
        <v/>
      </c>
      <c r="F69" s="120" t="str">
        <f t="shared" si="11"/>
        <v/>
      </c>
    </row>
    <row r="70" spans="1:6" x14ac:dyDescent="0.25">
      <c r="A70" s="65" t="str">
        <f>PLANC!$F63</f>
        <v>2114</v>
      </c>
      <c r="B70" s="65" t="str">
        <f>PLANC!H63</f>
        <v>OTRAS CUENTAS POR PAGAR</v>
      </c>
      <c r="C70" s="120">
        <f t="array" ref="C70">SUM(IF(TDIARIO[CODIGO]=CodigoB,1,0)*TDIARIO[DEBE])</f>
        <v>0</v>
      </c>
      <c r="D70" s="120">
        <f t="array" ref="D70">SUM(IF(TDIARIO[CODIGO]=CodigoB,1,0)*TDIARIO[HABER])</f>
        <v>0</v>
      </c>
      <c r="E70" s="120" t="str">
        <f t="shared" si="10"/>
        <v/>
      </c>
      <c r="F70" s="120" t="str">
        <f t="shared" si="11"/>
        <v/>
      </c>
    </row>
    <row r="71" spans="1:6" x14ac:dyDescent="0.25">
      <c r="A71" s="65" t="str">
        <f>PLANC!$F64</f>
        <v>2114.001</v>
      </c>
      <c r="B71" s="65" t="str">
        <f>PLANC!H64</f>
        <v>CUENTAS VARIAS POR PAGAR</v>
      </c>
      <c r="C71" s="120">
        <f t="array" ref="C71">SUM(IF(TDIARIO[CODIGO]=CodigoB,1,0)*TDIARIO[DEBE])</f>
        <v>0</v>
      </c>
      <c r="D71" s="120">
        <f t="array" ref="D71">SUM(IF(TDIARIO[CODIGO]=CodigoB,1,0)*TDIARIO[HABER])</f>
        <v>0</v>
      </c>
      <c r="E71" s="120" t="str">
        <f t="shared" si="10"/>
        <v/>
      </c>
      <c r="F71" s="120" t="str">
        <f t="shared" si="11"/>
        <v/>
      </c>
    </row>
    <row r="72" spans="1:6" x14ac:dyDescent="0.25">
      <c r="A72" s="65" t="str">
        <f>PLANC!$F65</f>
        <v>212</v>
      </c>
      <c r="B72" s="65" t="str">
        <f>PLANC!H65</f>
        <v>NOMINA POR PAGAR</v>
      </c>
      <c r="C72" s="120">
        <f t="array" ref="C72">SUM(IF(TDIARIO[CODIGO]=CodigoB,1,0)*TDIARIO[DEBE])</f>
        <v>0</v>
      </c>
      <c r="D72" s="120">
        <f t="array" ref="D72">SUM(IF(TDIARIO[CODIGO]=CodigoB,1,0)*TDIARIO[HABER])</f>
        <v>0</v>
      </c>
      <c r="E72" s="120" t="str">
        <f t="shared" si="10"/>
        <v/>
      </c>
      <c r="F72" s="120" t="str">
        <f t="shared" si="11"/>
        <v/>
      </c>
    </row>
    <row r="73" spans="1:6" x14ac:dyDescent="0.25">
      <c r="A73" s="65" t="str">
        <f>PLANC!$F66</f>
        <v>2121</v>
      </c>
      <c r="B73" s="65" t="str">
        <f>PLANC!H66</f>
        <v>REMUNERACIONES POR PAGAR</v>
      </c>
      <c r="C73" s="120">
        <f t="array" ref="C73">SUM(IF(TDIARIO[CODIGO]=CodigoB,1,0)*TDIARIO[DEBE])</f>
        <v>0</v>
      </c>
      <c r="D73" s="120">
        <f t="array" ref="D73">SUM(IF(TDIARIO[CODIGO]=CodigoB,1,0)*TDIARIO[HABER])</f>
        <v>0</v>
      </c>
      <c r="E73" s="120" t="str">
        <f t="shared" si="10"/>
        <v/>
      </c>
      <c r="F73" s="120" t="str">
        <f t="shared" si="11"/>
        <v/>
      </c>
    </row>
    <row r="74" spans="1:6" x14ac:dyDescent="0.25">
      <c r="A74" s="65" t="str">
        <f>PLANC!$F67</f>
        <v>2121.001</v>
      </c>
      <c r="B74" s="65" t="str">
        <f>PLANC!H67</f>
        <v>SUELDOS POR PAGAR</v>
      </c>
      <c r="C74" s="120">
        <f t="array" ref="C74">SUM(IF(TDIARIO[CODIGO]=CodigoB,1,0)*TDIARIO[DEBE])</f>
        <v>0</v>
      </c>
      <c r="D74" s="120">
        <f t="array" ref="D74">SUM(IF(TDIARIO[CODIGO]=CodigoB,1,0)*TDIARIO[HABER])</f>
        <v>0</v>
      </c>
      <c r="E74" s="120" t="str">
        <f t="shared" si="10"/>
        <v/>
      </c>
      <c r="F74" s="120" t="str">
        <f t="shared" si="11"/>
        <v/>
      </c>
    </row>
    <row r="75" spans="1:6" x14ac:dyDescent="0.25">
      <c r="A75" s="65" t="str">
        <f>PLANC!$F68</f>
        <v>2121.002</v>
      </c>
      <c r="B75" s="65" t="str">
        <f>PLANC!H68</f>
        <v>DESCUENTOS POR ATRASOS</v>
      </c>
      <c r="C75" s="120">
        <f t="array" ref="C75">SUM(IF(TDIARIO[CODIGO]=CodigoB,1,0)*TDIARIO[DEBE])</f>
        <v>0</v>
      </c>
      <c r="D75" s="120">
        <f t="array" ref="D75">SUM(IF(TDIARIO[CODIGO]=CodigoB,1,0)*TDIARIO[HABER])</f>
        <v>0</v>
      </c>
      <c r="E75" s="120" t="str">
        <f t="shared" si="10"/>
        <v/>
      </c>
      <c r="F75" s="120" t="str">
        <f t="shared" si="11"/>
        <v/>
      </c>
    </row>
    <row r="76" spans="1:6" x14ac:dyDescent="0.25">
      <c r="A76" s="65" t="str">
        <f>PLANC!$F69</f>
        <v>2121.003</v>
      </c>
      <c r="B76" s="65" t="str">
        <f>PLANC!H69</f>
        <v>LIQUIDACIONES POR PAGAR</v>
      </c>
      <c r="C76" s="120">
        <f t="array" ref="C76">SUM(IF(TDIARIO[CODIGO]=CodigoB,1,0)*TDIARIO[DEBE])</f>
        <v>0</v>
      </c>
      <c r="D76" s="120">
        <f t="array" ref="D76">SUM(IF(TDIARIO[CODIGO]=CodigoB,1,0)*TDIARIO[HABER])</f>
        <v>0</v>
      </c>
      <c r="E76" s="120" t="str">
        <f t="shared" si="10"/>
        <v/>
      </c>
      <c r="F76" s="120" t="str">
        <f t="shared" si="11"/>
        <v/>
      </c>
    </row>
    <row r="77" spans="1:6" x14ac:dyDescent="0.25">
      <c r="A77" s="65" t="str">
        <f>PLANC!$F70</f>
        <v>2122</v>
      </c>
      <c r="B77" s="65" t="str">
        <f>PLANC!H70</f>
        <v>INSS E INATEC POR PAGAR</v>
      </c>
      <c r="C77" s="120">
        <f t="array" ref="C77">SUM(IF(TDIARIO[CODIGO]=CodigoB,1,0)*TDIARIO[DEBE])</f>
        <v>0</v>
      </c>
      <c r="D77" s="120">
        <f t="array" ref="D77">SUM(IF(TDIARIO[CODIGO]=CodigoB,1,0)*TDIARIO[HABER])</f>
        <v>0</v>
      </c>
      <c r="E77" s="120" t="str">
        <f t="shared" ref="E77:E88" si="12">IF(C77&gt;D77,C77-D77,"")</f>
        <v/>
      </c>
      <c r="F77" s="120" t="str">
        <f t="shared" ref="F77:F88" si="13">IF(C77&lt;D77,D77-C77,"")</f>
        <v/>
      </c>
    </row>
    <row r="78" spans="1:6" x14ac:dyDescent="0.25">
      <c r="A78" s="65" t="str">
        <f>PLANC!$F71</f>
        <v>2122.001</v>
      </c>
      <c r="B78" s="65" t="str">
        <f>PLANC!H71</f>
        <v>APORTES PERSONAL Y PATRONAL CXP</v>
      </c>
      <c r="C78" s="120">
        <f t="array" ref="C78">SUM(IF(TDIARIO[CODIGO]=CodigoB,1,0)*TDIARIO[DEBE])</f>
        <v>0</v>
      </c>
      <c r="D78" s="120">
        <f t="array" ref="D78">SUM(IF(TDIARIO[CODIGO]=CodigoB,1,0)*TDIARIO[HABER])</f>
        <v>0</v>
      </c>
      <c r="E78" s="120" t="str">
        <f t="shared" si="12"/>
        <v/>
      </c>
      <c r="F78" s="120" t="str">
        <f t="shared" si="13"/>
        <v/>
      </c>
    </row>
    <row r="79" spans="1:6" x14ac:dyDescent="0.25">
      <c r="A79" s="65" t="str">
        <f>PLANC!$F72</f>
        <v>2122.002</v>
      </c>
      <c r="B79" s="65" t="str">
        <f>PLANC!H72</f>
        <v>INATEC POR PAGAR</v>
      </c>
      <c r="C79" s="120">
        <f t="array" ref="C79">SUM(IF(TDIARIO[CODIGO]=CodigoB,1,0)*TDIARIO[DEBE])</f>
        <v>0</v>
      </c>
      <c r="D79" s="120">
        <f t="array" ref="D79">SUM(IF(TDIARIO[CODIGO]=CodigoB,1,0)*TDIARIO[HABER])</f>
        <v>0</v>
      </c>
      <c r="E79" s="120" t="str">
        <f t="shared" si="12"/>
        <v/>
      </c>
      <c r="F79" s="120" t="str">
        <f t="shared" si="13"/>
        <v/>
      </c>
    </row>
    <row r="80" spans="1:6" x14ac:dyDescent="0.25">
      <c r="A80" s="65" t="str">
        <f>PLANC!$F73</f>
        <v>2123</v>
      </c>
      <c r="B80" s="65" t="str">
        <f>PLANC!H73</f>
        <v>PROVICIONES POR PAGAR</v>
      </c>
      <c r="C80" s="120">
        <f t="array" ref="C80">SUM(IF(TDIARIO[CODIGO]=CodigoB,1,0)*TDIARIO[DEBE])</f>
        <v>0</v>
      </c>
      <c r="D80" s="120">
        <f t="array" ref="D80">SUM(IF(TDIARIO[CODIGO]=CodigoB,1,0)*TDIARIO[HABER])</f>
        <v>0</v>
      </c>
      <c r="E80" s="120" t="str">
        <f t="shared" si="12"/>
        <v/>
      </c>
      <c r="F80" s="120" t="str">
        <f t="shared" si="13"/>
        <v/>
      </c>
    </row>
    <row r="81" spans="1:6" x14ac:dyDescent="0.25">
      <c r="A81" s="65" t="str">
        <f>PLANC!$F74</f>
        <v>2123.001</v>
      </c>
      <c r="B81" s="65" t="str">
        <f>PLANC!H74</f>
        <v>DECIMO TERCER MES POR PAGAR</v>
      </c>
      <c r="C81" s="120">
        <f t="array" ref="C81">SUM(IF(TDIARIO[CODIGO]=CodigoB,1,0)*TDIARIO[DEBE])</f>
        <v>0</v>
      </c>
      <c r="D81" s="120">
        <f t="array" ref="D81">SUM(IF(TDIARIO[CODIGO]=CodigoB,1,0)*TDIARIO[HABER])</f>
        <v>0</v>
      </c>
      <c r="E81" s="120" t="str">
        <f t="shared" si="12"/>
        <v/>
      </c>
      <c r="F81" s="120" t="str">
        <f t="shared" si="13"/>
        <v/>
      </c>
    </row>
    <row r="82" spans="1:6" x14ac:dyDescent="0.25">
      <c r="A82" s="65" t="str">
        <f>PLANC!$F75</f>
        <v>2123.002</v>
      </c>
      <c r="B82" s="65" t="str">
        <f>PLANC!H75</f>
        <v>VACACIONES POR PAGAR</v>
      </c>
      <c r="C82" s="120">
        <f t="array" ref="C82">SUM(IF(TDIARIO[CODIGO]=CodigoB,1,0)*TDIARIO[DEBE])</f>
        <v>0</v>
      </c>
      <c r="D82" s="120">
        <f t="array" ref="D82">SUM(IF(TDIARIO[CODIGO]=CodigoB,1,0)*TDIARIO[HABER])</f>
        <v>0</v>
      </c>
      <c r="E82" s="120" t="str">
        <f t="shared" si="12"/>
        <v/>
      </c>
      <c r="F82" s="120" t="str">
        <f t="shared" si="13"/>
        <v/>
      </c>
    </row>
    <row r="83" spans="1:6" x14ac:dyDescent="0.25">
      <c r="A83" s="65" t="str">
        <f>PLANC!$F76</f>
        <v>2123.003</v>
      </c>
      <c r="B83" s="65" t="str">
        <f>PLANC!H76</f>
        <v>INDEMNIZACIONES POR PAGAR</v>
      </c>
      <c r="C83" s="120">
        <f t="array" ref="C83">SUM(IF(TDIARIO[CODIGO]=CodigoB,1,0)*TDIARIO[DEBE])</f>
        <v>0</v>
      </c>
      <c r="D83" s="120">
        <f t="array" ref="D83">SUM(IF(TDIARIO[CODIGO]=CodigoB,1,0)*TDIARIO[HABER])</f>
        <v>0</v>
      </c>
      <c r="E83" s="120" t="str">
        <f t="shared" si="12"/>
        <v/>
      </c>
      <c r="F83" s="120" t="str">
        <f t="shared" si="13"/>
        <v/>
      </c>
    </row>
    <row r="84" spans="1:6" x14ac:dyDescent="0.25">
      <c r="A84" s="65" t="str">
        <f>PLANC!$F77</f>
        <v>213</v>
      </c>
      <c r="B84" s="65" t="str">
        <f>PLANC!H77</f>
        <v>OBLIGACIONES FISCALES POR PAGAR</v>
      </c>
      <c r="C84" s="120">
        <f t="array" ref="C84">SUM(IF(TDIARIO[CODIGO]=CodigoB,1,0)*TDIARIO[DEBE])</f>
        <v>0</v>
      </c>
      <c r="D84" s="120">
        <f t="array" ref="D84">SUM(IF(TDIARIO[CODIGO]=CodigoB,1,0)*TDIARIO[HABER])</f>
        <v>0</v>
      </c>
      <c r="E84" s="120" t="str">
        <f t="shared" si="12"/>
        <v/>
      </c>
      <c r="F84" s="120" t="str">
        <f t="shared" si="13"/>
        <v/>
      </c>
    </row>
    <row r="85" spans="1:6" x14ac:dyDescent="0.25">
      <c r="A85" s="65" t="str">
        <f>PLANC!$F78</f>
        <v>2131</v>
      </c>
      <c r="B85" s="65" t="str">
        <f>PLANC!H78</f>
        <v>IMPUESTOS POR PAGAR</v>
      </c>
      <c r="C85" s="120">
        <f t="array" ref="C85">SUM(IF(TDIARIO[CODIGO]=CodigoB,1,0)*TDIARIO[DEBE])</f>
        <v>0</v>
      </c>
      <c r="D85" s="120">
        <f t="array" ref="D85">SUM(IF(TDIARIO[CODIGO]=CodigoB,1,0)*TDIARIO[HABER])</f>
        <v>0</v>
      </c>
      <c r="E85" s="120" t="str">
        <f t="shared" si="12"/>
        <v/>
      </c>
      <c r="F85" s="120" t="str">
        <f t="shared" si="13"/>
        <v/>
      </c>
    </row>
    <row r="86" spans="1:6" x14ac:dyDescent="0.25">
      <c r="A86" s="65" t="str">
        <f>PLANC!$F79</f>
        <v>2131.001</v>
      </c>
      <c r="B86" s="65" t="str">
        <f>PLANC!H79</f>
        <v>IMPUESTO A LA RENTA POR PAGAR</v>
      </c>
      <c r="C86" s="120">
        <f t="array" ref="C86">SUM(IF(TDIARIO[CODIGO]=CodigoB,1,0)*TDIARIO[DEBE])</f>
        <v>0</v>
      </c>
      <c r="D86" s="120">
        <f t="array" ref="D86">SUM(IF(TDIARIO[CODIGO]=CodigoB,1,0)*TDIARIO[HABER])</f>
        <v>0</v>
      </c>
      <c r="E86" s="120" t="str">
        <f t="shared" si="12"/>
        <v/>
      </c>
      <c r="F86" s="120" t="str">
        <f t="shared" si="13"/>
        <v/>
      </c>
    </row>
    <row r="87" spans="1:6" x14ac:dyDescent="0.25">
      <c r="A87" s="65" t="str">
        <f>PLANC!$F80</f>
        <v>2131.002</v>
      </c>
      <c r="B87" s="65" t="str">
        <f>PLANC!H80</f>
        <v>IVA POR PAGAR (15%)</v>
      </c>
      <c r="C87" s="120">
        <f t="array" ref="C87">SUM(IF(TDIARIO[CODIGO]=CodigoB,1,0)*TDIARIO[DEBE])</f>
        <v>0</v>
      </c>
      <c r="D87" s="120">
        <f t="array" ref="D87">SUM(IF(TDIARIO[CODIGO]=CodigoB,1,0)*TDIARIO[HABER])</f>
        <v>0</v>
      </c>
      <c r="E87" s="120" t="str">
        <f t="shared" si="12"/>
        <v/>
      </c>
      <c r="F87" s="120" t="str">
        <f t="shared" si="13"/>
        <v/>
      </c>
    </row>
    <row r="88" spans="1:6" x14ac:dyDescent="0.25">
      <c r="A88" s="65" t="str">
        <f>PLANC!$F81</f>
        <v>2132</v>
      </c>
      <c r="B88" s="65" t="str">
        <f>PLANC!H81</f>
        <v>RETENCIONES FUENTE POR PAGAR</v>
      </c>
      <c r="C88" s="120">
        <f t="array" ref="C88">SUM(IF(TDIARIO[CODIGO]=CodigoB,1,0)*TDIARIO[DEBE])</f>
        <v>0</v>
      </c>
      <c r="D88" s="120">
        <f t="array" ref="D88">SUM(IF(TDIARIO[CODIGO]=CodigoB,1,0)*TDIARIO[HABER])</f>
        <v>0</v>
      </c>
      <c r="E88" s="120" t="str">
        <f t="shared" si="12"/>
        <v/>
      </c>
      <c r="F88" s="120" t="str">
        <f t="shared" si="13"/>
        <v/>
      </c>
    </row>
    <row r="89" spans="1:6" x14ac:dyDescent="0.25">
      <c r="A89" s="65" t="str">
        <f>PLANC!$F82</f>
        <v>2132.001</v>
      </c>
      <c r="B89" s="65" t="str">
        <f>PLANC!H82</f>
        <v>2% RET.FTE. SERVICIOS</v>
      </c>
      <c r="C89" s="120">
        <f t="array" ref="C89">SUM(IF(TDIARIO[CODIGO]=CodigoB,1,0)*TDIARIO[DEBE])</f>
        <v>0</v>
      </c>
      <c r="D89" s="120">
        <f t="array" ref="D89">SUM(IF(TDIARIO[CODIGO]=CodigoB,1,0)*TDIARIO[HABER])</f>
        <v>0</v>
      </c>
      <c r="E89" s="120" t="str">
        <f t="shared" ref="E89:E100" si="14">IF(C89&gt;D89,C89-D89,"")</f>
        <v/>
      </c>
      <c r="F89" s="120" t="str">
        <f t="shared" ref="F89:F100" si="15">IF(C89&lt;D89,D89-C89,"")</f>
        <v/>
      </c>
    </row>
    <row r="90" spans="1:6" x14ac:dyDescent="0.25">
      <c r="A90" s="65" t="str">
        <f>PLANC!$F83</f>
        <v>2132.002</v>
      </c>
      <c r="B90" s="65" t="str">
        <f>PLANC!H83</f>
        <v>5% RET.FTE. SERVICIO</v>
      </c>
      <c r="C90" s="120">
        <f t="array" ref="C90">SUM(IF(TDIARIO[CODIGO]=CodigoB,1,0)*TDIARIO[DEBE])</f>
        <v>0</v>
      </c>
      <c r="D90" s="120">
        <f t="array" ref="D90">SUM(IF(TDIARIO[CODIGO]=CodigoB,1,0)*TDIARIO[HABER])</f>
        <v>0</v>
      </c>
      <c r="E90" s="120" t="str">
        <f t="shared" si="14"/>
        <v/>
      </c>
      <c r="F90" s="120" t="str">
        <f t="shared" si="15"/>
        <v/>
      </c>
    </row>
    <row r="91" spans="1:6" x14ac:dyDescent="0.25">
      <c r="A91" s="65" t="str">
        <f>PLANC!$F84</f>
        <v>2132.003</v>
      </c>
      <c r="B91" s="65" t="str">
        <f>PLANC!H84</f>
        <v>2% RET. FTE DE COMPRAS</v>
      </c>
      <c r="C91" s="120">
        <f t="array" ref="C91">SUM(IF(TDIARIO[CODIGO]=CodigoB,1,0)*TDIARIO[DEBE])</f>
        <v>0</v>
      </c>
      <c r="D91" s="120">
        <f t="array" ref="D91">SUM(IF(TDIARIO[CODIGO]=CodigoB,1,0)*TDIARIO[HABER])</f>
        <v>0</v>
      </c>
      <c r="E91" s="120" t="str">
        <f t="shared" si="14"/>
        <v/>
      </c>
      <c r="F91" s="120" t="str">
        <f t="shared" si="15"/>
        <v/>
      </c>
    </row>
    <row r="92" spans="1:6" x14ac:dyDescent="0.25">
      <c r="A92" s="65" t="str">
        <f>PLANC!$F85</f>
        <v>2132.004</v>
      </c>
      <c r="B92" s="65" t="str">
        <f>PLANC!H85</f>
        <v>10% RET.FTE.HONORARIOS PROFESIONALES</v>
      </c>
      <c r="C92" s="120">
        <f t="array" ref="C92">SUM(IF(TDIARIO[CODIGO]=CodigoB,1,0)*TDIARIO[DEBE])</f>
        <v>0</v>
      </c>
      <c r="D92" s="120">
        <f t="array" ref="D92">SUM(IF(TDIARIO[CODIGO]=CodigoB,1,0)*TDIARIO[HABER])</f>
        <v>0</v>
      </c>
      <c r="E92" s="120" t="str">
        <f t="shared" si="14"/>
        <v/>
      </c>
      <c r="F92" s="120" t="str">
        <f t="shared" si="15"/>
        <v/>
      </c>
    </row>
    <row r="93" spans="1:6" x14ac:dyDescent="0.25">
      <c r="A93" s="65" t="str">
        <f>PLANC!$F86</f>
        <v>2133</v>
      </c>
      <c r="B93" s="65" t="str">
        <f>PLANC!H86</f>
        <v>RETENCIONES IVA POR PAGAR</v>
      </c>
      <c r="C93" s="120">
        <f t="array" ref="C93">SUM(IF(TDIARIO[CODIGO]=CodigoB,1,0)*TDIARIO[DEBE])</f>
        <v>0</v>
      </c>
      <c r="D93" s="120">
        <f t="array" ref="D93">SUM(IF(TDIARIO[CODIGO]=CodigoB,1,0)*TDIARIO[HABER])</f>
        <v>0</v>
      </c>
      <c r="E93" s="120" t="str">
        <f t="shared" si="14"/>
        <v/>
      </c>
      <c r="F93" s="120" t="str">
        <f t="shared" si="15"/>
        <v/>
      </c>
    </row>
    <row r="94" spans="1:6" x14ac:dyDescent="0.25">
      <c r="A94" s="65" t="str">
        <f>PLANC!$F87</f>
        <v>2133.001</v>
      </c>
      <c r="B94" s="65" t="str">
        <f>PLANC!H87</f>
        <v>15% RET. IVA VENTAS</v>
      </c>
      <c r="C94" s="120">
        <f t="array" ref="C94">SUM(IF(TDIARIO[CODIGO]=CodigoB,1,0)*TDIARIO[DEBE])</f>
        <v>0</v>
      </c>
      <c r="D94" s="120">
        <f t="array" ref="D94">SUM(IF(TDIARIO[CODIGO]=CodigoB,1,0)*TDIARIO[HABER])</f>
        <v>0</v>
      </c>
      <c r="E94" s="120" t="str">
        <f t="shared" si="14"/>
        <v/>
      </c>
      <c r="F94" s="120" t="str">
        <f t="shared" si="15"/>
        <v/>
      </c>
    </row>
    <row r="95" spans="1:6" x14ac:dyDescent="0.25">
      <c r="A95" s="65" t="str">
        <f>PLANC!$F88</f>
        <v>2134</v>
      </c>
      <c r="B95" s="65" t="str">
        <f>PLANC!H88</f>
        <v>OTROS IMPUESTOS POR PAGAR</v>
      </c>
      <c r="C95" s="120">
        <f t="array" ref="C95">SUM(IF(TDIARIO[CODIGO]=CodigoB,1,0)*TDIARIO[DEBE])</f>
        <v>0</v>
      </c>
      <c r="D95" s="120">
        <f t="array" ref="D95">SUM(IF(TDIARIO[CODIGO]=CodigoB,1,0)*TDIARIO[HABER])</f>
        <v>0</v>
      </c>
      <c r="E95" s="120" t="str">
        <f t="shared" si="14"/>
        <v/>
      </c>
      <c r="F95" s="120" t="str">
        <f t="shared" si="15"/>
        <v/>
      </c>
    </row>
    <row r="96" spans="1:6" x14ac:dyDescent="0.25">
      <c r="A96" s="65" t="str">
        <f>PLANC!$F89</f>
        <v>2135</v>
      </c>
      <c r="B96" s="65" t="str">
        <f>PLANC!H89</f>
        <v>RETENCIONES SOBRE SALARIO</v>
      </c>
      <c r="C96" s="120">
        <f t="array" ref="C96">SUM(IF(TDIARIO[CODIGO]=CodigoB,1,0)*TDIARIO[DEBE])</f>
        <v>0</v>
      </c>
      <c r="D96" s="120">
        <f t="array" ref="D96">SUM(IF(TDIARIO[CODIGO]=CodigoB,1,0)*TDIARIO[HABER])</f>
        <v>0</v>
      </c>
      <c r="E96" s="120" t="str">
        <f t="shared" si="14"/>
        <v/>
      </c>
      <c r="F96" s="120" t="str">
        <f t="shared" si="15"/>
        <v/>
      </c>
    </row>
    <row r="97" spans="1:6" x14ac:dyDescent="0.25">
      <c r="A97" s="65" t="str">
        <f>PLANC!$F90</f>
        <v>2135.001</v>
      </c>
      <c r="B97" s="65" t="str">
        <f>PLANC!H90</f>
        <v>RETENCIONES SOBRE SALARIO XP</v>
      </c>
      <c r="C97" s="120">
        <f t="array" ref="C97">SUM(IF(TDIARIO[CODIGO]=CodigoB,1,0)*TDIARIO[DEBE])</f>
        <v>0</v>
      </c>
      <c r="D97" s="120">
        <f t="array" ref="D97">SUM(IF(TDIARIO[CODIGO]=CodigoB,1,0)*TDIARIO[HABER])</f>
        <v>0</v>
      </c>
      <c r="E97" s="120" t="str">
        <f t="shared" si="14"/>
        <v/>
      </c>
      <c r="F97" s="120" t="str">
        <f t="shared" si="15"/>
        <v/>
      </c>
    </row>
    <row r="98" spans="1:6" x14ac:dyDescent="0.25">
      <c r="A98" s="65" t="str">
        <f>PLANC!$F91</f>
        <v>22</v>
      </c>
      <c r="B98" s="65" t="str">
        <f>PLANC!H91</f>
        <v>PASIVOS A LARGO PLAZO</v>
      </c>
      <c r="C98" s="120">
        <f t="array" ref="C98">SUM(IF(TDIARIO[CODIGO]=CodigoB,1,0)*TDIARIO[DEBE])</f>
        <v>0</v>
      </c>
      <c r="D98" s="120">
        <f t="array" ref="D98">SUM(IF(TDIARIO[CODIGO]=CodigoB,1,0)*TDIARIO[HABER])</f>
        <v>0</v>
      </c>
      <c r="E98" s="120" t="str">
        <f t="shared" si="14"/>
        <v/>
      </c>
      <c r="F98" s="120" t="str">
        <f t="shared" si="15"/>
        <v/>
      </c>
    </row>
    <row r="99" spans="1:6" x14ac:dyDescent="0.25">
      <c r="A99" s="65" t="str">
        <f>PLANC!$F92</f>
        <v>221</v>
      </c>
      <c r="B99" s="65" t="str">
        <f>PLANC!H92</f>
        <v>PRESTAMOS A LARGO PLAZO</v>
      </c>
      <c r="C99" s="120">
        <f t="array" ref="C99">SUM(IF(TDIARIO[CODIGO]=CodigoB,1,0)*TDIARIO[DEBE])</f>
        <v>0</v>
      </c>
      <c r="D99" s="120">
        <f t="array" ref="D99">SUM(IF(TDIARIO[CODIGO]=CodigoB,1,0)*TDIARIO[HABER])</f>
        <v>0</v>
      </c>
      <c r="E99" s="120" t="str">
        <f t="shared" si="14"/>
        <v/>
      </c>
      <c r="F99" s="120" t="str">
        <f t="shared" si="15"/>
        <v/>
      </c>
    </row>
    <row r="100" spans="1:6" x14ac:dyDescent="0.25">
      <c r="A100" s="65" t="str">
        <f>PLANC!$F93</f>
        <v>2211</v>
      </c>
      <c r="B100" s="65" t="str">
        <f>PLANC!H93</f>
        <v>PRESTMOS SOCIOS LARGO PLAZO</v>
      </c>
      <c r="C100" s="120">
        <f t="array" ref="C100">SUM(IF(TDIARIO[CODIGO]=CodigoB,1,0)*TDIARIO[DEBE])</f>
        <v>0</v>
      </c>
      <c r="D100" s="120">
        <f t="array" ref="D100">SUM(IF(TDIARIO[CODIGO]=CodigoB,1,0)*TDIARIO[HABER])</f>
        <v>0</v>
      </c>
      <c r="E100" s="120" t="str">
        <f t="shared" si="14"/>
        <v/>
      </c>
      <c r="F100" s="120" t="str">
        <f t="shared" si="15"/>
        <v/>
      </c>
    </row>
    <row r="101" spans="1:6" x14ac:dyDescent="0.25">
      <c r="A101" s="65" t="str">
        <f>PLANC!$F94</f>
        <v>2211.001</v>
      </c>
      <c r="B101" s="65" t="str">
        <f>PLANC!H94</f>
        <v>R.G. PMO LARGO PLAZO</v>
      </c>
      <c r="C101" s="119">
        <f t="array" ref="C101">SUM(IF(TDIARIO[CODIGO]=CodigoB,1,0)*TDIARIO[DEBE])</f>
        <v>0</v>
      </c>
      <c r="D101" s="119">
        <f t="array" ref="D101">SUM(IF(TDIARIO[CODIGO]=CodigoB,1,0)*TDIARIO[HABER])</f>
        <v>0</v>
      </c>
      <c r="E101" s="119" t="str">
        <f t="shared" si="0"/>
        <v/>
      </c>
      <c r="F101" s="119" t="str">
        <f t="shared" si="1"/>
        <v/>
      </c>
    </row>
    <row r="102" spans="1:6" x14ac:dyDescent="0.25">
      <c r="A102" s="65" t="str">
        <f>PLANC!$F95</f>
        <v>3</v>
      </c>
      <c r="B102" s="65" t="str">
        <f>PLANC!H95</f>
        <v>PATRIMONIO</v>
      </c>
      <c r="C102" s="119">
        <f t="array" ref="C102">SUM(IF(TDIARIO[CODIGO]=CodigoB,1,0)*TDIARIO[DEBE])</f>
        <v>0</v>
      </c>
      <c r="D102" s="119">
        <f t="array" ref="D102">SUM(IF(TDIARIO[CODIGO]=CodigoB,1,0)*TDIARIO[HABER])</f>
        <v>0</v>
      </c>
      <c r="E102" s="119" t="str">
        <f t="shared" si="0"/>
        <v/>
      </c>
      <c r="F102" s="119" t="str">
        <f t="shared" si="1"/>
        <v/>
      </c>
    </row>
    <row r="103" spans="1:6" x14ac:dyDescent="0.25">
      <c r="A103" s="65" t="str">
        <f>PLANC!$F96</f>
        <v>31</v>
      </c>
      <c r="B103" s="65" t="str">
        <f>PLANC!H96</f>
        <v>PATRIMONIO NEGOCIO X</v>
      </c>
      <c r="C103" s="119">
        <f t="array" ref="C103">SUM(IF(TDIARIO[CODIGO]=CodigoB,1,0)*TDIARIO[DEBE])</f>
        <v>0</v>
      </c>
      <c r="D103" s="119">
        <f t="array" ref="D103">SUM(IF(TDIARIO[CODIGO]=CodigoB,1,0)*TDIARIO[HABER])</f>
        <v>0</v>
      </c>
      <c r="E103" s="119" t="str">
        <f t="shared" si="0"/>
        <v/>
      </c>
      <c r="F103" s="119" t="str">
        <f t="shared" si="1"/>
        <v/>
      </c>
    </row>
    <row r="104" spans="1:6" x14ac:dyDescent="0.25">
      <c r="A104" s="65" t="str">
        <f>PLANC!$F97</f>
        <v>311</v>
      </c>
      <c r="B104" s="65" t="str">
        <f>PLANC!H97</f>
        <v>CAPITAL SOCIAL</v>
      </c>
      <c r="C104" s="119">
        <f t="array" ref="C104">SUM(IF(TDIARIO[CODIGO]=CodigoB,1,0)*TDIARIO[DEBE])</f>
        <v>0</v>
      </c>
      <c r="D104" s="119">
        <f t="array" ref="D104">SUM(IF(TDIARIO[CODIGO]=CodigoB,1,0)*TDIARIO[HABER])</f>
        <v>0</v>
      </c>
      <c r="E104" s="119" t="str">
        <f t="shared" si="0"/>
        <v/>
      </c>
      <c r="F104" s="119" t="str">
        <f t="shared" si="1"/>
        <v/>
      </c>
    </row>
    <row r="105" spans="1:6" x14ac:dyDescent="0.25">
      <c r="A105" s="65" t="str">
        <f>PLANC!$F98</f>
        <v>3111</v>
      </c>
      <c r="B105" s="65" t="str">
        <f>PLANC!H98</f>
        <v>CAPITAL PAGADO</v>
      </c>
      <c r="C105" s="119">
        <f t="array" ref="C105">SUM(IF(TDIARIO[CODIGO]=CodigoB,1,0)*TDIARIO[DEBE])</f>
        <v>0</v>
      </c>
      <c r="D105" s="119">
        <f t="array" ref="D105">SUM(IF(TDIARIO[CODIGO]=CodigoB,1,0)*TDIARIO[HABER])</f>
        <v>0</v>
      </c>
      <c r="E105" s="119" t="str">
        <f t="shared" si="0"/>
        <v/>
      </c>
      <c r="F105" s="119" t="str">
        <f t="shared" si="1"/>
        <v/>
      </c>
    </row>
    <row r="106" spans="1:6" x14ac:dyDescent="0.25">
      <c r="A106" s="65" t="str">
        <f>PLANC!$F99</f>
        <v>3111.001</v>
      </c>
      <c r="B106" s="65" t="str">
        <f>PLANC!H99</f>
        <v>CAPITAL NEGOCIO X</v>
      </c>
      <c r="C106" s="119">
        <f t="array" ref="C106">SUM(IF(TDIARIO[CODIGO]=CodigoB,1,0)*TDIARIO[DEBE])</f>
        <v>0</v>
      </c>
      <c r="D106" s="119">
        <f t="array" ref="D106">SUM(IF(TDIARIO[CODIGO]=CodigoB,1,0)*TDIARIO[HABER])</f>
        <v>0</v>
      </c>
      <c r="E106" s="119" t="str">
        <f t="shared" si="0"/>
        <v/>
      </c>
      <c r="F106" s="119" t="str">
        <f t="shared" si="1"/>
        <v/>
      </c>
    </row>
    <row r="107" spans="1:6" x14ac:dyDescent="0.25">
      <c r="A107" s="65" t="str">
        <f>PLANC!$F100</f>
        <v>312</v>
      </c>
      <c r="B107" s="65" t="str">
        <f>PLANC!H100</f>
        <v>RESERVAS</v>
      </c>
      <c r="C107" s="119">
        <f t="array" ref="C107">SUM(IF(TDIARIO[CODIGO]=CodigoB,1,0)*TDIARIO[DEBE])</f>
        <v>0</v>
      </c>
      <c r="D107" s="119">
        <f t="array" ref="D107">SUM(IF(TDIARIO[CODIGO]=CodigoB,1,0)*TDIARIO[HABER])</f>
        <v>0</v>
      </c>
      <c r="E107" s="119" t="str">
        <f t="shared" si="0"/>
        <v/>
      </c>
      <c r="F107" s="119" t="str">
        <f t="shared" si="1"/>
        <v/>
      </c>
    </row>
    <row r="108" spans="1:6" x14ac:dyDescent="0.25">
      <c r="A108" s="65" t="str">
        <f>PLANC!$F101</f>
        <v>3121</v>
      </c>
      <c r="B108" s="65" t="str">
        <f>PLANC!H101</f>
        <v>RESERVAS PATRIMONIALES</v>
      </c>
      <c r="C108" s="119">
        <f t="array" ref="C108">SUM(IF(TDIARIO[CODIGO]=CodigoB,1,0)*TDIARIO[DEBE])</f>
        <v>0</v>
      </c>
      <c r="D108" s="119">
        <f t="array" ref="D108">SUM(IF(TDIARIO[CODIGO]=CodigoB,1,0)*TDIARIO[HABER])</f>
        <v>0</v>
      </c>
      <c r="E108" s="119" t="str">
        <f t="shared" si="0"/>
        <v/>
      </c>
      <c r="F108" s="119" t="str">
        <f t="shared" si="1"/>
        <v/>
      </c>
    </row>
    <row r="109" spans="1:6" x14ac:dyDescent="0.25">
      <c r="A109" s="65" t="str">
        <f>PLANC!$F102</f>
        <v>3121.001</v>
      </c>
      <c r="B109" s="65" t="str">
        <f>PLANC!H102</f>
        <v>RESERVA FACULTATIVA</v>
      </c>
      <c r="C109" s="119">
        <f t="array" ref="C109">SUM(IF(TDIARIO[CODIGO]=CodigoB,1,0)*TDIARIO[DEBE])</f>
        <v>0</v>
      </c>
      <c r="D109" s="119">
        <f t="array" ref="D109">SUM(IF(TDIARIO[CODIGO]=CodigoB,1,0)*TDIARIO[HABER])</f>
        <v>0</v>
      </c>
      <c r="E109" s="119" t="str">
        <f t="shared" si="0"/>
        <v/>
      </c>
      <c r="F109" s="119" t="str">
        <f t="shared" si="1"/>
        <v/>
      </c>
    </row>
    <row r="110" spans="1:6" x14ac:dyDescent="0.25">
      <c r="A110" s="65" t="str">
        <f>PLANC!$F103</f>
        <v>3121.002</v>
      </c>
      <c r="B110" s="65" t="str">
        <f>PLANC!H103</f>
        <v>RESERVA DE CAPITAL</v>
      </c>
      <c r="C110" s="120">
        <f t="array" ref="C110">SUM(IF(TDIARIO[CODIGO]=CodigoB,1,0)*TDIARIO[DEBE])</f>
        <v>0</v>
      </c>
      <c r="D110" s="120">
        <f t="array" ref="D110">SUM(IF(TDIARIO[CODIGO]=CodigoB,1,0)*TDIARIO[HABER])</f>
        <v>0</v>
      </c>
      <c r="E110" s="120" t="str">
        <f t="shared" ref="E110:E113" si="16">IF(C110&gt;D110,C110-D110,"")</f>
        <v/>
      </c>
      <c r="F110" s="120" t="str">
        <f t="shared" ref="F110:F113" si="17">IF(C110&lt;D110,D110-C110,"")</f>
        <v/>
      </c>
    </row>
    <row r="111" spans="1:6" x14ac:dyDescent="0.25">
      <c r="A111" s="65" t="str">
        <f>PLANC!$F104</f>
        <v>3121.003</v>
      </c>
      <c r="B111" s="65" t="str">
        <f>PLANC!H104</f>
        <v>RESERVA LEGAL</v>
      </c>
      <c r="C111" s="120">
        <f t="array" ref="C111">SUM(IF(TDIARIO[CODIGO]=CodigoB,1,0)*TDIARIO[DEBE])</f>
        <v>0</v>
      </c>
      <c r="D111" s="120">
        <f t="array" ref="D111">SUM(IF(TDIARIO[CODIGO]=CodigoB,1,0)*TDIARIO[HABER])</f>
        <v>0</v>
      </c>
      <c r="E111" s="120" t="str">
        <f t="shared" si="16"/>
        <v/>
      </c>
      <c r="F111" s="120" t="str">
        <f t="shared" si="17"/>
        <v/>
      </c>
    </row>
    <row r="112" spans="1:6" x14ac:dyDescent="0.25">
      <c r="A112" s="65" t="str">
        <f>PLANC!$F105</f>
        <v>313</v>
      </c>
      <c r="B112" s="65" t="str">
        <f>PLANC!H105</f>
        <v>RESULTADOS</v>
      </c>
      <c r="C112" s="120">
        <f t="array" ref="C112">SUM(IF(TDIARIO[CODIGO]=CodigoB,1,0)*TDIARIO[DEBE])</f>
        <v>0</v>
      </c>
      <c r="D112" s="120">
        <f t="array" ref="D112">SUM(IF(TDIARIO[CODIGO]=CodigoB,1,0)*TDIARIO[HABER])</f>
        <v>0</v>
      </c>
      <c r="E112" s="120" t="str">
        <f t="shared" si="16"/>
        <v/>
      </c>
      <c r="F112" s="120" t="str">
        <f t="shared" si="17"/>
        <v/>
      </c>
    </row>
    <row r="113" spans="1:6" x14ac:dyDescent="0.25">
      <c r="A113" s="65" t="str">
        <f>PLANC!$F106</f>
        <v>3131</v>
      </c>
      <c r="B113" s="65" t="str">
        <f>PLANC!H106</f>
        <v>RESULTADOS ANTERIORES</v>
      </c>
      <c r="C113" s="189">
        <f t="array" ref="C113">SUM(IF(TDIARIO[CODIGO]=CodigoB,1,0)*TDIARIO[DEBE])</f>
        <v>0</v>
      </c>
      <c r="D113" s="120">
        <f t="array" ref="D113">SUM(IF(TDIARIO[CODIGO]=CodigoB,1,0)*TDIARIO[HABER])</f>
        <v>0</v>
      </c>
      <c r="E113" s="120" t="str">
        <f t="shared" si="16"/>
        <v/>
      </c>
      <c r="F113" s="120" t="str">
        <f t="shared" si="17"/>
        <v/>
      </c>
    </row>
    <row r="114" spans="1:6" x14ac:dyDescent="0.25">
      <c r="A114" s="65" t="str">
        <f>PLANC!$F107</f>
        <v>3131.001</v>
      </c>
      <c r="B114" s="65" t="str">
        <f>PLANC!H107</f>
        <v>UTILIDADES ANTERIORES</v>
      </c>
      <c r="C114" s="119">
        <f t="array" ref="C114">SUM(IF(TDIARIO[CODIGO]=CodigoB,1,0)*TDIARIO[DEBE])</f>
        <v>0</v>
      </c>
      <c r="D114" s="119">
        <f t="array" ref="D114">SUM(IF(TDIARIO[CODIGO]=CodigoB,1,0)*TDIARIO[HABER])</f>
        <v>0</v>
      </c>
      <c r="E114" s="119" t="str">
        <f t="shared" si="0"/>
        <v/>
      </c>
      <c r="F114" s="119" t="str">
        <f t="shared" si="1"/>
        <v/>
      </c>
    </row>
    <row r="115" spans="1:6" x14ac:dyDescent="0.25">
      <c r="A115" s="65" t="str">
        <f>PLANC!$F108</f>
        <v>3131.002</v>
      </c>
      <c r="B115" s="65" t="str">
        <f>PLANC!H108</f>
        <v>PERDIDAS ANTERIORES</v>
      </c>
      <c r="C115" s="120">
        <f t="array" ref="C115">SUM(IF(TDIARIO[CODIGO]=CodigoB,1,0)*TDIARIO[DEBE])</f>
        <v>0</v>
      </c>
      <c r="D115" s="120">
        <f t="array" ref="D115">SUM(IF(TDIARIO[CODIGO]=CodigoB,1,0)*TDIARIO[HABER])</f>
        <v>0</v>
      </c>
      <c r="E115" s="120" t="str">
        <f t="shared" ref="E115:E118" si="18">IF(C115&gt;D115,C115-D115,"")</f>
        <v/>
      </c>
      <c r="F115" s="120" t="str">
        <f t="shared" ref="F115:F118" si="19">IF(C115&lt;D115,D115-C115,"")</f>
        <v/>
      </c>
    </row>
    <row r="116" spans="1:6" x14ac:dyDescent="0.25">
      <c r="A116" s="65" t="str">
        <f>PLANC!$F109</f>
        <v>3131.003</v>
      </c>
      <c r="B116" s="65" t="str">
        <f>PLANC!H109</f>
        <v>AMORTIZACION PERDIDAS ANTERIORES</v>
      </c>
      <c r="C116" s="120">
        <f t="array" ref="C116">SUM(IF(TDIARIO[CODIGO]=CodigoB,1,0)*TDIARIO[DEBE])</f>
        <v>0</v>
      </c>
      <c r="D116" s="120">
        <f t="array" ref="D116">SUM(IF(TDIARIO[CODIGO]=CodigoB,1,0)*TDIARIO[HABER])</f>
        <v>0</v>
      </c>
      <c r="E116" s="120" t="str">
        <f t="shared" si="18"/>
        <v/>
      </c>
      <c r="F116" s="120" t="str">
        <f t="shared" si="19"/>
        <v/>
      </c>
    </row>
    <row r="117" spans="1:6" x14ac:dyDescent="0.25">
      <c r="A117" s="65" t="str">
        <f>PLANC!$F110</f>
        <v>3132</v>
      </c>
      <c r="B117" s="65" t="str">
        <f>PLANC!H110</f>
        <v>RESULTADOS DEL EJERCICIO</v>
      </c>
      <c r="C117" s="120">
        <f t="array" ref="C117">SUM(IF(TDIARIO[CODIGO]=CodigoB,1,0)*TDIARIO[DEBE])</f>
        <v>0</v>
      </c>
      <c r="D117" s="120">
        <f t="array" ref="D117">SUM(IF(TDIARIO[CODIGO]=CodigoB,1,0)*TDIARIO[HABER])</f>
        <v>0</v>
      </c>
      <c r="E117" s="120" t="str">
        <f t="shared" si="18"/>
        <v/>
      </c>
      <c r="F117" s="120" t="str">
        <f t="shared" si="19"/>
        <v/>
      </c>
    </row>
    <row r="118" spans="1:6" x14ac:dyDescent="0.25">
      <c r="A118" s="65" t="str">
        <f>PLANC!$F111</f>
        <v>3132.001</v>
      </c>
      <c r="B118" s="65" t="str">
        <f>PLANC!H111</f>
        <v>UTILIDADES DE EJERCICIO</v>
      </c>
      <c r="C118" s="120">
        <f t="array" ref="C118">SUM(IF(TDIARIO[CODIGO]=CodigoB,1,0)*TDIARIO[DEBE])</f>
        <v>0</v>
      </c>
      <c r="D118" s="120">
        <f t="array" ref="D118">SUM(IF(TDIARIO[CODIGO]=CodigoB,1,0)*TDIARIO[HABER])</f>
        <v>0</v>
      </c>
      <c r="E118" s="120" t="str">
        <f t="shared" si="18"/>
        <v/>
      </c>
      <c r="F118" s="120" t="str">
        <f t="shared" si="19"/>
        <v/>
      </c>
    </row>
    <row r="119" spans="1:6" x14ac:dyDescent="0.25">
      <c r="A119" s="124" t="str">
        <f>PLANC!$F112</f>
        <v/>
      </c>
      <c r="B119" s="124">
        <f>PLANC!H112</f>
        <v>0</v>
      </c>
      <c r="C119" s="121">
        <f t="array" ref="C119">SUM(IF(TDIARIO[CODIGO]=CodigoB,1,0)*TDIARIO[DEBE])</f>
        <v>0</v>
      </c>
      <c r="D119" s="121">
        <f t="array" ref="D119">SUM(IF(TDIARIO[CODIGO]=CodigoB,1,0)*TDIARIO[HABER])</f>
        <v>0</v>
      </c>
      <c r="E119" s="121" t="str">
        <f t="shared" si="0"/>
        <v/>
      </c>
      <c r="F119" s="121" t="str">
        <f t="shared" si="1"/>
        <v/>
      </c>
    </row>
    <row r="120" spans="1:6" x14ac:dyDescent="0.25">
      <c r="A120" s="123" t="str">
        <f>PLANC!$F113</f>
        <v>4</v>
      </c>
      <c r="B120" s="123" t="str">
        <f>PLANC!H113</f>
        <v>INGRESOS</v>
      </c>
      <c r="C120" s="119">
        <f t="array" ref="C120">SUM(IF(TDIARIO[CODIGO]=CodigoB,1,0)*TDIARIO[DEBE])</f>
        <v>0</v>
      </c>
      <c r="D120" s="119">
        <f t="array" ref="D120">SUM(IF(TDIARIO[CODIGO]=CodigoB,1,0)*TDIARIO[HABER])</f>
        <v>0</v>
      </c>
      <c r="E120" s="119" t="str">
        <f t="shared" si="0"/>
        <v/>
      </c>
      <c r="F120" s="119" t="str">
        <f t="shared" si="1"/>
        <v/>
      </c>
    </row>
    <row r="121" spans="1:6" x14ac:dyDescent="0.25">
      <c r="A121" s="123" t="str">
        <f>PLANC!$F114</f>
        <v>41</v>
      </c>
      <c r="B121" s="123" t="str">
        <f>PLANC!H114</f>
        <v>INGRESOS OPERACIONALES</v>
      </c>
      <c r="C121" s="119">
        <f t="array" ref="C121">SUM(IF(TDIARIO[CODIGO]=CodigoB,1,0)*TDIARIO[DEBE])</f>
        <v>0</v>
      </c>
      <c r="D121" s="119">
        <f t="array" ref="D121">SUM(IF(TDIARIO[CODIGO]=CodigoB,1,0)*TDIARIO[HABER])</f>
        <v>0</v>
      </c>
      <c r="E121" s="119" t="str">
        <f t="shared" si="0"/>
        <v/>
      </c>
      <c r="F121" s="119" t="str">
        <f t="shared" si="1"/>
        <v/>
      </c>
    </row>
    <row r="122" spans="1:6" x14ac:dyDescent="0.25">
      <c r="A122" s="123" t="str">
        <f>PLANC!$F115</f>
        <v>411</v>
      </c>
      <c r="B122" s="123" t="str">
        <f>PLANC!H115</f>
        <v>VENTAS GENERALES</v>
      </c>
      <c r="C122" s="119">
        <f t="array" ref="C122">SUM(IF(TDIARIO[CODIGO]=CodigoB,1,0)*TDIARIO[DEBE])</f>
        <v>0</v>
      </c>
      <c r="D122" s="119">
        <f t="array" ref="D122">SUM(IF(TDIARIO[CODIGO]=CodigoB,1,0)*TDIARIO[HABER])</f>
        <v>0</v>
      </c>
      <c r="E122" s="119" t="str">
        <f t="shared" si="0"/>
        <v/>
      </c>
      <c r="F122" s="119" t="str">
        <f t="shared" si="1"/>
        <v/>
      </c>
    </row>
    <row r="123" spans="1:6" x14ac:dyDescent="0.25">
      <c r="A123" s="123" t="str">
        <f>PLANC!$F116</f>
        <v>4111</v>
      </c>
      <c r="B123" s="123" t="str">
        <f>PLANC!H116</f>
        <v>VENTAS NETAS</v>
      </c>
      <c r="C123" s="119">
        <f t="array" ref="C123">SUM(IF(TDIARIO[CODIGO]=CodigoB,1,0)*TDIARIO[DEBE])</f>
        <v>0</v>
      </c>
      <c r="D123" s="119">
        <f t="array" ref="D123">SUM(IF(TDIARIO[CODIGO]=CodigoB,1,0)*TDIARIO[HABER])</f>
        <v>0</v>
      </c>
      <c r="E123" s="119" t="str">
        <f t="shared" si="0"/>
        <v/>
      </c>
      <c r="F123" s="119" t="str">
        <f t="shared" si="1"/>
        <v/>
      </c>
    </row>
    <row r="124" spans="1:6" x14ac:dyDescent="0.25">
      <c r="A124" s="123" t="str">
        <f>PLANC!$F117</f>
        <v>4111.001</v>
      </c>
      <c r="B124" s="123" t="str">
        <f>PLANC!H117</f>
        <v>VENTAS DE GRANOS BASICOS</v>
      </c>
      <c r="C124" s="119">
        <f t="array" ref="C124">SUM(IF(TDIARIO[CODIGO]=CodigoB,1,0)*TDIARIO[DEBE])</f>
        <v>0</v>
      </c>
      <c r="D124" s="119">
        <f t="array" ref="D124">SUM(IF(TDIARIO[CODIGO]=CodigoB,1,0)*TDIARIO[HABER])</f>
        <v>0</v>
      </c>
      <c r="E124" s="119" t="str">
        <f t="shared" si="0"/>
        <v/>
      </c>
      <c r="F124" s="119" t="str">
        <f t="shared" si="1"/>
        <v/>
      </c>
    </row>
    <row r="125" spans="1:6" x14ac:dyDescent="0.25">
      <c r="A125" s="123" t="str">
        <f>PLANC!$F118</f>
        <v>5</v>
      </c>
      <c r="B125" s="123" t="str">
        <f>PLANC!H118</f>
        <v>COSTOS</v>
      </c>
      <c r="C125" s="119">
        <f t="array" ref="C125">SUM(IF(TDIARIO[CODIGO]=CodigoB,1,0)*TDIARIO[DEBE])</f>
        <v>0</v>
      </c>
      <c r="D125" s="119">
        <f t="array" ref="D125">SUM(IF(TDIARIO[CODIGO]=CodigoB,1,0)*TDIARIO[HABER])</f>
        <v>0</v>
      </c>
      <c r="E125" s="119" t="str">
        <f t="shared" si="0"/>
        <v/>
      </c>
      <c r="F125" s="119" t="str">
        <f t="shared" si="1"/>
        <v/>
      </c>
    </row>
    <row r="126" spans="1:6" x14ac:dyDescent="0.25">
      <c r="A126" s="123" t="str">
        <f>PLANC!$F119</f>
        <v>51</v>
      </c>
      <c r="B126" s="123" t="str">
        <f>PLANC!H119</f>
        <v>COSTOS OPERACIONALES</v>
      </c>
      <c r="C126" s="119">
        <f t="array" ref="C126">SUM(IF(TDIARIO[CODIGO]=CodigoB,1,0)*TDIARIO[DEBE])</f>
        <v>0</v>
      </c>
      <c r="D126" s="119">
        <f t="array" ref="D126">SUM(IF(TDIARIO[CODIGO]=CodigoB,1,0)*TDIARIO[HABER])</f>
        <v>0</v>
      </c>
      <c r="E126" s="119" t="str">
        <f t="shared" si="0"/>
        <v/>
      </c>
      <c r="F126" s="119" t="str">
        <f t="shared" si="1"/>
        <v/>
      </c>
    </row>
    <row r="127" spans="1:6" x14ac:dyDescent="0.25">
      <c r="A127" s="123" t="str">
        <f>PLANC!$F120</f>
        <v>511</v>
      </c>
      <c r="B127" s="123" t="str">
        <f>PLANC!H120</f>
        <v>COSTO DE VENTA</v>
      </c>
      <c r="C127" s="119">
        <f t="array" ref="C127">SUM(IF(TDIARIO[CODIGO]=CodigoB,1,0)*TDIARIO[DEBE])</f>
        <v>0</v>
      </c>
      <c r="D127" s="119">
        <f t="array" ref="D127">SUM(IF(TDIARIO[CODIGO]=CodigoB,1,0)*TDIARIO[HABER])</f>
        <v>0</v>
      </c>
      <c r="E127" s="119" t="str">
        <f t="shared" si="0"/>
        <v/>
      </c>
      <c r="F127" s="119" t="str">
        <f t="shared" si="1"/>
        <v/>
      </c>
    </row>
    <row r="128" spans="1:6" x14ac:dyDescent="0.25">
      <c r="A128" s="123" t="str">
        <f>PLANC!$F121</f>
        <v>5111</v>
      </c>
      <c r="B128" s="123" t="str">
        <f>PLANC!H121</f>
        <v>COSTOS DE VENTAS GRANOS BASICO</v>
      </c>
      <c r="C128" s="119">
        <f t="array" ref="C128">SUM(IF(TDIARIO[CODIGO]=CodigoB,1,0)*TDIARIO[DEBE])</f>
        <v>0</v>
      </c>
      <c r="D128" s="119">
        <f t="array" ref="D128">SUM(IF(TDIARIO[CODIGO]=CodigoB,1,0)*TDIARIO[HABER])</f>
        <v>0</v>
      </c>
      <c r="E128" s="119" t="str">
        <f t="shared" si="0"/>
        <v/>
      </c>
      <c r="F128" s="119" t="str">
        <f t="shared" si="1"/>
        <v/>
      </c>
    </row>
    <row r="129" spans="1:6" x14ac:dyDescent="0.25">
      <c r="A129" s="123" t="str">
        <f>PLANC!$F122</f>
        <v>5111.001</v>
      </c>
      <c r="B129" s="123" t="str">
        <f>PLANC!H122</f>
        <v>COSTO GRANOS BASICO</v>
      </c>
      <c r="C129" s="119">
        <f t="array" ref="C129">SUM(IF(TDIARIO[CODIGO]=CodigoB,1,0)*TDIARIO[DEBE])</f>
        <v>0</v>
      </c>
      <c r="D129" s="119">
        <f t="array" ref="D129">SUM(IF(TDIARIO[CODIGO]=CodigoB,1,0)*TDIARIO[HABER])</f>
        <v>0</v>
      </c>
      <c r="E129" s="119" t="str">
        <f t="shared" si="0"/>
        <v/>
      </c>
      <c r="F129" s="119" t="str">
        <f t="shared" si="1"/>
        <v/>
      </c>
    </row>
    <row r="130" spans="1:6" x14ac:dyDescent="0.25">
      <c r="A130" s="123" t="str">
        <f>PLANC!$F123</f>
        <v>6</v>
      </c>
      <c r="B130" s="123" t="str">
        <f>PLANC!H123</f>
        <v>GASTOS</v>
      </c>
      <c r="C130" s="119">
        <f t="array" ref="C130">SUM(IF(TDIARIO[CODIGO]=CodigoB,1,0)*TDIARIO[DEBE])</f>
        <v>0</v>
      </c>
      <c r="D130" s="119">
        <f t="array" ref="D130">SUM(IF(TDIARIO[CODIGO]=CodigoB,1,0)*TDIARIO[HABER])</f>
        <v>0</v>
      </c>
      <c r="E130" s="119" t="str">
        <f t="shared" si="0"/>
        <v/>
      </c>
      <c r="F130" s="119" t="str">
        <f t="shared" si="1"/>
        <v/>
      </c>
    </row>
    <row r="131" spans="1:6" x14ac:dyDescent="0.25">
      <c r="A131" s="123" t="str">
        <f>PLANC!$F124</f>
        <v>61</v>
      </c>
      <c r="B131" s="123" t="str">
        <f>PLANC!H124</f>
        <v>GASTOS OPERACIONALES</v>
      </c>
      <c r="C131" s="119">
        <f t="array" ref="C131">SUM(IF(TDIARIO[CODIGO]=CodigoB,1,0)*TDIARIO[DEBE])</f>
        <v>0</v>
      </c>
      <c r="D131" s="119">
        <f t="array" ref="D131">SUM(IF(TDIARIO[CODIGO]=CodigoB,1,0)*TDIARIO[HABER])</f>
        <v>0</v>
      </c>
      <c r="E131" s="119" t="str">
        <f t="shared" si="0"/>
        <v/>
      </c>
      <c r="F131" s="119" t="str">
        <f t="shared" si="1"/>
        <v/>
      </c>
    </row>
    <row r="132" spans="1:6" x14ac:dyDescent="0.25">
      <c r="A132" s="123" t="str">
        <f>PLANC!$F125</f>
        <v>611</v>
      </c>
      <c r="B132" s="123" t="str">
        <f>PLANC!H125</f>
        <v>GASTOS DE ADMINISTRACION</v>
      </c>
      <c r="C132" s="119">
        <f t="array" ref="C132">SUM(IF(TDIARIO[CODIGO]=CodigoB,1,0)*TDIARIO[DEBE])</f>
        <v>0</v>
      </c>
      <c r="D132" s="119">
        <f t="array" ref="D132">SUM(IF(TDIARIO[CODIGO]=CodigoB,1,0)*TDIARIO[HABER])</f>
        <v>0</v>
      </c>
      <c r="E132" s="119" t="str">
        <f t="shared" si="0"/>
        <v/>
      </c>
      <c r="F132" s="119" t="str">
        <f t="shared" si="1"/>
        <v/>
      </c>
    </row>
    <row r="133" spans="1:6" x14ac:dyDescent="0.25">
      <c r="A133" s="123" t="str">
        <f>PLANC!$F126</f>
        <v>6111</v>
      </c>
      <c r="B133" s="123" t="str">
        <f>PLANC!H126</f>
        <v>SUELDOS Y SIMILARES ADSIM</v>
      </c>
      <c r="C133" s="119">
        <f t="array" ref="C133">SUM(IF(TDIARIO[CODIGO]=CodigoB,1,0)*TDIARIO[DEBE])</f>
        <v>0</v>
      </c>
      <c r="D133" s="119">
        <f t="array" ref="D133">SUM(IF(TDIARIO[CODIGO]=CodigoB,1,0)*TDIARIO[HABER])</f>
        <v>0</v>
      </c>
      <c r="E133" s="119" t="str">
        <f t="shared" si="0"/>
        <v/>
      </c>
      <c r="F133" s="119" t="str">
        <f t="shared" si="1"/>
        <v/>
      </c>
    </row>
    <row r="134" spans="1:6" x14ac:dyDescent="0.25">
      <c r="A134" s="123" t="str">
        <f>PLANC!$F127</f>
        <v>6111.001</v>
      </c>
      <c r="B134" s="123" t="str">
        <f>PLANC!H127</f>
        <v>SUELDOS Y SALARIOS ADSIM</v>
      </c>
      <c r="C134" s="119">
        <f t="array" ref="C134">SUM(IF(TDIARIO[CODIGO]=CodigoB,1,0)*TDIARIO[DEBE])</f>
        <v>0</v>
      </c>
      <c r="D134" s="119">
        <f t="array" ref="D134">SUM(IF(TDIARIO[CODIGO]=CodigoB,1,0)*TDIARIO[HABER])</f>
        <v>0</v>
      </c>
      <c r="E134" s="119" t="str">
        <f t="shared" si="0"/>
        <v/>
      </c>
      <c r="F134" s="119" t="str">
        <f t="shared" si="1"/>
        <v/>
      </c>
    </row>
    <row r="135" spans="1:6" x14ac:dyDescent="0.25">
      <c r="A135" s="123" t="str">
        <f>PLANC!$F128</f>
        <v>6111.002</v>
      </c>
      <c r="B135" s="123" t="str">
        <f>PLANC!H128</f>
        <v>COMPONENTE SALARIAL ADM</v>
      </c>
      <c r="C135" s="119">
        <f t="array" ref="C135">SUM(IF(TDIARIO[CODIGO]=CodigoB,1,0)*TDIARIO[DEBE])</f>
        <v>0</v>
      </c>
      <c r="D135" s="119">
        <f t="array" ref="D135">SUM(IF(TDIARIO[CODIGO]=CodigoB,1,0)*TDIARIO[HABER])</f>
        <v>0</v>
      </c>
      <c r="E135" s="119" t="str">
        <f t="shared" si="0"/>
        <v/>
      </c>
      <c r="F135" s="119" t="str">
        <f t="shared" si="1"/>
        <v/>
      </c>
    </row>
    <row r="136" spans="1:6" x14ac:dyDescent="0.25">
      <c r="A136" s="123" t="str">
        <f>PLANC!$F129</f>
        <v>6111.003</v>
      </c>
      <c r="B136" s="123" t="str">
        <f>PLANC!H129</f>
        <v>HORA EXTRA ADM</v>
      </c>
      <c r="C136" s="119">
        <f t="array" ref="C136">SUM(IF(TDIARIO[CODIGO]=CodigoB,1,0)*TDIARIO[DEBE])</f>
        <v>0</v>
      </c>
      <c r="D136" s="119">
        <f t="array" ref="D136">SUM(IF(TDIARIO[CODIGO]=CodigoB,1,0)*TDIARIO[HABER])</f>
        <v>0</v>
      </c>
      <c r="E136" s="119" t="str">
        <f t="shared" si="0"/>
        <v/>
      </c>
      <c r="F136" s="119" t="str">
        <f t="shared" si="1"/>
        <v/>
      </c>
    </row>
    <row r="137" spans="1:6" x14ac:dyDescent="0.25">
      <c r="A137" s="123" t="str">
        <f>PLANC!$F130</f>
        <v>612</v>
      </c>
      <c r="B137" s="123" t="str">
        <f>PLANC!H130</f>
        <v>GASTOS DE VENTAS</v>
      </c>
      <c r="C137" s="119">
        <f t="array" ref="C137">SUM(IF(TDIARIO[CODIGO]=CodigoB,1,0)*TDIARIO[DEBE])</f>
        <v>0</v>
      </c>
      <c r="D137" s="119">
        <f t="array" ref="D137">SUM(IF(TDIARIO[CODIGO]=CodigoB,1,0)*TDIARIO[HABER])</f>
        <v>0</v>
      </c>
      <c r="E137" s="119" t="str">
        <f t="shared" si="0"/>
        <v/>
      </c>
      <c r="F137" s="119" t="str">
        <f t="shared" si="1"/>
        <v/>
      </c>
    </row>
    <row r="138" spans="1:6" x14ac:dyDescent="0.25">
      <c r="A138" s="123" t="str">
        <f>PLANC!$F131</f>
        <v>6121</v>
      </c>
      <c r="B138" s="123" t="str">
        <f>PLANC!H131</f>
        <v>SUELDOS Y SIMILARES</v>
      </c>
      <c r="C138" s="119">
        <f t="array" ref="C138">SUM(IF(TDIARIO[CODIGO]=CodigoB,1,0)*TDIARIO[DEBE])</f>
        <v>0</v>
      </c>
      <c r="D138" s="119">
        <f t="array" ref="D138">SUM(IF(TDIARIO[CODIGO]=CodigoB,1,0)*TDIARIO[HABER])</f>
        <v>0</v>
      </c>
      <c r="E138" s="119" t="str">
        <f t="shared" si="0"/>
        <v/>
      </c>
      <c r="F138" s="119" t="str">
        <f t="shared" si="1"/>
        <v/>
      </c>
    </row>
    <row r="139" spans="1:6" x14ac:dyDescent="0.25">
      <c r="A139" s="123" t="str">
        <f>PLANC!$F132</f>
        <v>6121.001</v>
      </c>
      <c r="B139" s="123" t="str">
        <f>PLANC!H132</f>
        <v>SUELDOS Y SALARIOS DE VENTAS</v>
      </c>
      <c r="C139" s="119">
        <f t="array" ref="C139">SUM(IF(TDIARIO[CODIGO]=CodigoB,1,0)*TDIARIO[DEBE])</f>
        <v>0</v>
      </c>
      <c r="D139" s="119">
        <f t="array" ref="D139">SUM(IF(TDIARIO[CODIGO]=CodigoB,1,0)*TDIARIO[HABER])</f>
        <v>0</v>
      </c>
      <c r="E139" s="119" t="str">
        <f t="shared" si="0"/>
        <v/>
      </c>
      <c r="F139" s="119" t="str">
        <f t="shared" si="1"/>
        <v/>
      </c>
    </row>
    <row r="140" spans="1:6" x14ac:dyDescent="0.25">
      <c r="A140" s="123" t="str">
        <f>PLANC!$F133</f>
        <v>6121.002</v>
      </c>
      <c r="B140" s="123" t="str">
        <f>PLANC!H133</f>
        <v>COMPROBANTE SALARIAL DE VTA</v>
      </c>
      <c r="C140" s="119">
        <f t="array" ref="C140">SUM(IF(TDIARIO[CODIGO]=CodigoB,1,0)*TDIARIO[DEBE])</f>
        <v>0</v>
      </c>
      <c r="D140" s="119">
        <f t="array" ref="D140">SUM(IF(TDIARIO[CODIGO]=CodigoB,1,0)*TDIARIO[HABER])</f>
        <v>0</v>
      </c>
      <c r="E140" s="119" t="str">
        <f t="shared" si="0"/>
        <v/>
      </c>
      <c r="F140" s="119" t="str">
        <f t="shared" si="1"/>
        <v/>
      </c>
    </row>
    <row r="141" spans="1:6" x14ac:dyDescent="0.25">
      <c r="A141" s="123" t="str">
        <f>PLANC!$F134</f>
        <v>6121.003</v>
      </c>
      <c r="B141" s="123" t="str">
        <f>PLANC!H134</f>
        <v>HORAS EXTRAS VTAS</v>
      </c>
      <c r="C141" s="119">
        <f t="array" ref="C141">SUM(IF(TDIARIO[CODIGO]=CodigoB,1,0)*TDIARIO[DEBE])</f>
        <v>0</v>
      </c>
      <c r="D141" s="119">
        <f t="array" ref="D141">SUM(IF(TDIARIO[CODIGO]=CodigoB,1,0)*TDIARIO[HABER])</f>
        <v>0</v>
      </c>
      <c r="E141" s="119" t="str">
        <f t="shared" si="0"/>
        <v/>
      </c>
      <c r="F141" s="119" t="str">
        <f t="shared" si="1"/>
        <v/>
      </c>
    </row>
    <row r="142" spans="1:6" x14ac:dyDescent="0.25">
      <c r="A142" s="123" t="str">
        <f>PLANC!$F135</f>
        <v>613</v>
      </c>
      <c r="B142" s="123" t="str">
        <f>PLANC!H135</f>
        <v>GASTOS FINANCIEROS</v>
      </c>
      <c r="C142" s="119">
        <f t="array" ref="C142">SUM(IF(TDIARIO[CODIGO]=CodigoB,1,0)*TDIARIO[DEBE])</f>
        <v>0</v>
      </c>
      <c r="D142" s="119">
        <f t="array" ref="D142">SUM(IF(TDIARIO[CODIGO]=CodigoB,1,0)*TDIARIO[HABER])</f>
        <v>0</v>
      </c>
      <c r="E142" s="119" t="str">
        <f t="shared" si="0"/>
        <v/>
      </c>
      <c r="F142" s="119" t="str">
        <f t="shared" si="1"/>
        <v/>
      </c>
    </row>
    <row r="143" spans="1:6" x14ac:dyDescent="0.25">
      <c r="A143" s="123" t="str">
        <f>PLANC!$F136</f>
        <v>6131</v>
      </c>
      <c r="B143" s="123" t="str">
        <f>PLANC!H136</f>
        <v>GASTOS BANCARIOS</v>
      </c>
      <c r="C143" s="119">
        <f t="array" ref="C143">SUM(IF(TDIARIO[CODIGO]=CodigoB,1,0)*TDIARIO[DEBE])</f>
        <v>0</v>
      </c>
      <c r="D143" s="119">
        <f t="array" ref="D143">SUM(IF(TDIARIO[CODIGO]=CodigoB,1,0)*TDIARIO[HABER])</f>
        <v>0</v>
      </c>
      <c r="E143" s="119" t="str">
        <f t="shared" si="0"/>
        <v/>
      </c>
      <c r="F143" s="119" t="str">
        <f t="shared" si="1"/>
        <v/>
      </c>
    </row>
    <row r="144" spans="1:6" x14ac:dyDescent="0.25">
      <c r="A144" s="123" t="str">
        <f>PLANC!$F137</f>
        <v>6131.001</v>
      </c>
      <c r="B144" s="123" t="str">
        <f>PLANC!H137</f>
        <v>GTOS BANC.X CHEQUERA</v>
      </c>
      <c r="C144" s="119">
        <f t="array" ref="C144">SUM(IF(TDIARIO[CODIGO]=CodigoB,1,0)*TDIARIO[DEBE])</f>
        <v>0</v>
      </c>
      <c r="D144" s="119">
        <f t="array" ref="D144">SUM(IF(TDIARIO[CODIGO]=CodigoB,1,0)*TDIARIO[HABER])</f>
        <v>0</v>
      </c>
      <c r="E144" s="119" t="str">
        <f t="shared" si="0"/>
        <v/>
      </c>
      <c r="F144" s="119" t="str">
        <f t="shared" si="1"/>
        <v/>
      </c>
    </row>
    <row r="145" spans="1:6" x14ac:dyDescent="0.25">
      <c r="A145" s="123" t="str">
        <f>PLANC!$F138</f>
        <v>6131.002</v>
      </c>
      <c r="B145" s="123" t="str">
        <f>PLANC!H138</f>
        <v>GAST.X SERV.BANC.</v>
      </c>
      <c r="C145" s="119">
        <f t="array" ref="C145">SUM(IF(TDIARIO[CODIGO]=CodigoB,1,0)*TDIARIO[DEBE])</f>
        <v>0</v>
      </c>
      <c r="D145" s="119">
        <f t="array" ref="D145">SUM(IF(TDIARIO[CODIGO]=CodigoB,1,0)*TDIARIO[HABER])</f>
        <v>0</v>
      </c>
      <c r="E145" s="119" t="str">
        <f t="shared" si="0"/>
        <v/>
      </c>
      <c r="F145" s="119" t="str">
        <f t="shared" si="1"/>
        <v/>
      </c>
    </row>
    <row r="146" spans="1:6" x14ac:dyDescent="0.25">
      <c r="A146" s="123" t="str">
        <f>PLANC!$F139</f>
        <v>6131.003</v>
      </c>
      <c r="B146" s="123" t="str">
        <f>PLANC!H139</f>
        <v>GAST. X DEVALUACION DE LA MONEDA FIN.</v>
      </c>
      <c r="C146" s="119">
        <f t="array" ref="C146">SUM(IF(TDIARIO[CODIGO]=CodigoB,1,0)*TDIARIO[DEBE])</f>
        <v>0</v>
      </c>
      <c r="D146" s="119">
        <f t="array" ref="D146">SUM(IF(TDIARIO[CODIGO]=CodigoB,1,0)*TDIARIO[HABER])</f>
        <v>0</v>
      </c>
      <c r="E146" s="119" t="str">
        <f t="shared" si="0"/>
        <v/>
      </c>
      <c r="F146" s="119" t="str">
        <f t="shared" si="1"/>
        <v/>
      </c>
    </row>
    <row r="147" spans="1:6" x14ac:dyDescent="0.25">
      <c r="A147" s="123" t="str">
        <f>PLANC!$F140</f>
        <v>614</v>
      </c>
      <c r="B147" s="123" t="str">
        <f>PLANC!H140</f>
        <v>GASTOS GENERALES</v>
      </c>
      <c r="C147" s="119">
        <f t="array" ref="C147">SUM(IF(TDIARIO[CODIGO]=CodigoB,1,0)*TDIARIO[DEBE])</f>
        <v>0</v>
      </c>
      <c r="D147" s="119">
        <f t="array" ref="D147">SUM(IF(TDIARIO[CODIGO]=CodigoB,1,0)*TDIARIO[HABER])</f>
        <v>0</v>
      </c>
      <c r="E147" s="119" t="str">
        <f t="shared" si="0"/>
        <v/>
      </c>
      <c r="F147" s="119" t="str">
        <f t="shared" si="1"/>
        <v/>
      </c>
    </row>
    <row r="148" spans="1:6" x14ac:dyDescent="0.25">
      <c r="A148" s="123" t="str">
        <f>PLANC!$F141</f>
        <v>6141</v>
      </c>
      <c r="B148" s="123" t="str">
        <f>PLANC!H141</f>
        <v>MANTENIMIENTO DE MUEBLES Y ENSERES GEN</v>
      </c>
      <c r="C148" s="119">
        <f t="array" ref="C148">SUM(IF(TDIARIO[CODIGO]=CodigoB,1,0)*TDIARIO[DEBE])</f>
        <v>0</v>
      </c>
      <c r="D148" s="119">
        <f t="array" ref="D148">SUM(IF(TDIARIO[CODIGO]=CodigoB,1,0)*TDIARIO[HABER])</f>
        <v>0</v>
      </c>
      <c r="E148" s="119" t="str">
        <f t="shared" si="0"/>
        <v/>
      </c>
      <c r="F148" s="119" t="str">
        <f t="shared" si="1"/>
        <v/>
      </c>
    </row>
    <row r="149" spans="1:6" x14ac:dyDescent="0.25">
      <c r="A149" s="123" t="str">
        <f>PLANC!$F142</f>
        <v>6141.001</v>
      </c>
      <c r="B149" s="123" t="str">
        <f>PLANC!H142</f>
        <v>MANT. DE MUEBLES GEN</v>
      </c>
      <c r="C149" s="119">
        <f t="array" ref="C149">SUM(IF(TDIARIO[CODIGO]=CodigoB,1,0)*TDIARIO[DEBE])</f>
        <v>0</v>
      </c>
      <c r="D149" s="119">
        <f t="array" ref="D149">SUM(IF(TDIARIO[CODIGO]=CodigoB,1,0)*TDIARIO[HABER])</f>
        <v>0</v>
      </c>
      <c r="E149" s="119" t="str">
        <f t="shared" si="0"/>
        <v/>
      </c>
      <c r="F149" s="119" t="str">
        <f t="shared" si="1"/>
        <v/>
      </c>
    </row>
    <row r="150" spans="1:6" x14ac:dyDescent="0.25">
      <c r="A150" s="123" t="str">
        <f>PLANC!$F143</f>
        <v>6141.002</v>
      </c>
      <c r="B150" s="123" t="str">
        <f>PLANC!H143</f>
        <v>MANT. DE ENSERES GEN</v>
      </c>
      <c r="C150" s="119">
        <f t="array" ref="C150">SUM(IF(TDIARIO[CODIGO]=CodigoB,1,0)*TDIARIO[DEBE])</f>
        <v>0</v>
      </c>
      <c r="D150" s="119">
        <f t="array" ref="D150">SUM(IF(TDIARIO[CODIGO]=CodigoB,1,0)*TDIARIO[HABER])</f>
        <v>0</v>
      </c>
      <c r="E150" s="119" t="str">
        <f t="shared" si="0"/>
        <v/>
      </c>
      <c r="F150" s="119" t="str">
        <f t="shared" si="1"/>
        <v/>
      </c>
    </row>
    <row r="151" spans="1:6" x14ac:dyDescent="0.25">
      <c r="A151" s="123" t="str">
        <f>PLANC!$F144</f>
        <v>6142</v>
      </c>
      <c r="B151" s="123" t="str">
        <f>PLANC!H144</f>
        <v>CONS. DE ENEGIA ELECTRICA GEN</v>
      </c>
      <c r="C151" s="119">
        <f t="array" ref="C151">SUM(IF(TDIARIO[CODIGO]=CodigoB,1,0)*TDIARIO[DEBE])</f>
        <v>0</v>
      </c>
      <c r="D151" s="119">
        <f t="array" ref="D151">SUM(IF(TDIARIO[CODIGO]=CodigoB,1,0)*TDIARIO[HABER])</f>
        <v>0</v>
      </c>
      <c r="E151" s="119" t="str">
        <f t="shared" si="0"/>
        <v/>
      </c>
      <c r="F151" s="119" t="str">
        <f t="shared" si="1"/>
        <v/>
      </c>
    </row>
    <row r="152" spans="1:6" x14ac:dyDescent="0.25">
      <c r="A152" s="123" t="str">
        <f>PLANC!$F145</f>
        <v>6142.001</v>
      </c>
      <c r="B152" s="123" t="str">
        <f>PLANC!H145</f>
        <v>CONS.ENEGIA ENEL GEN</v>
      </c>
      <c r="C152" s="119">
        <f t="array" ref="C152">SUM(IF(TDIARIO[CODIGO]=CodigoB,1,0)*TDIARIO[DEBE])</f>
        <v>0</v>
      </c>
      <c r="D152" s="119">
        <f t="array" ref="D152">SUM(IF(TDIARIO[CODIGO]=CodigoB,1,0)*TDIARIO[HABER])</f>
        <v>0</v>
      </c>
      <c r="E152" s="119" t="str">
        <f t="shared" si="0"/>
        <v/>
      </c>
      <c r="F152" s="119" t="str">
        <f t="shared" si="1"/>
        <v/>
      </c>
    </row>
    <row r="153" spans="1:6" x14ac:dyDescent="0.25">
      <c r="A153" s="123" t="str">
        <f>PLANC!$F146</f>
        <v>6143</v>
      </c>
      <c r="B153" s="123" t="str">
        <f>PLANC!H146</f>
        <v>MOVILIZACIONE LOCALE GEN</v>
      </c>
      <c r="C153" s="119">
        <f t="array" ref="C153">SUM(IF(TDIARIO[CODIGO]=CodigoB,1,0)*TDIARIO[DEBE])</f>
        <v>0</v>
      </c>
      <c r="D153" s="119">
        <f t="array" ref="D153">SUM(IF(TDIARIO[CODIGO]=CodigoB,1,0)*TDIARIO[HABER])</f>
        <v>0</v>
      </c>
      <c r="E153" s="119" t="str">
        <f t="shared" si="0"/>
        <v/>
      </c>
      <c r="F153" s="119" t="str">
        <f t="shared" si="1"/>
        <v/>
      </c>
    </row>
    <row r="154" spans="1:6" x14ac:dyDescent="0.25">
      <c r="A154" s="123" t="str">
        <f>PLANC!$F147</f>
        <v>6143.001</v>
      </c>
      <c r="B154" s="123" t="str">
        <f>PLANC!H147</f>
        <v>VIATICOS GEN</v>
      </c>
      <c r="C154" s="119">
        <f t="array" ref="C154">SUM(IF(TDIARIO[CODIGO]=CodigoB,1,0)*TDIARIO[DEBE])</f>
        <v>0</v>
      </c>
      <c r="D154" s="119">
        <f t="array" ref="D154">SUM(IF(TDIARIO[CODIGO]=CodigoB,1,0)*TDIARIO[HABER])</f>
        <v>0</v>
      </c>
      <c r="E154" s="119" t="str">
        <f t="shared" si="0"/>
        <v/>
      </c>
      <c r="F154" s="119" t="str">
        <f t="shared" si="1"/>
        <v/>
      </c>
    </row>
    <row r="155" spans="1:6" x14ac:dyDescent="0.25">
      <c r="A155" s="123" t="str">
        <f>PLANC!$F148</f>
        <v>6143.002</v>
      </c>
      <c r="B155" s="123" t="str">
        <f>PLANC!H148</f>
        <v>PASAJES AEREOS GEN.</v>
      </c>
      <c r="C155" s="119">
        <f t="array" ref="C155">SUM(IF(TDIARIO[CODIGO]=CodigoB,1,0)*TDIARIO[DEBE])</f>
        <v>0</v>
      </c>
      <c r="D155" s="119">
        <f t="array" ref="D155">SUM(IF(TDIARIO[CODIGO]=CodigoB,1,0)*TDIARIO[HABER])</f>
        <v>0</v>
      </c>
      <c r="E155" s="119" t="str">
        <f t="shared" si="0"/>
        <v/>
      </c>
      <c r="F155" s="119" t="str">
        <f t="shared" si="1"/>
        <v/>
      </c>
    </row>
    <row r="156" spans="1:6" x14ac:dyDescent="0.25">
      <c r="A156" s="124">
        <f>PLANC!$F276</f>
        <v>0</v>
      </c>
      <c r="B156" s="124">
        <f>PLANC!H240</f>
        <v>0</v>
      </c>
      <c r="C156" s="121">
        <f t="array" ref="C156">SUM(IF(TDIARIO[CODIGO]=CodigoB,1,0)*TDIARIO[DEBE])</f>
        <v>0</v>
      </c>
      <c r="D156" s="121">
        <f t="array" ref="D156">SUM(IF(TDIARIO[CODIGO]=CodigoB,1,0)*TDIARIO[HABER])</f>
        <v>0</v>
      </c>
      <c r="E156" s="121" t="str">
        <f t="shared" ref="E156" si="20">IF(C156&gt;D156,C156-D156,"")</f>
        <v/>
      </c>
      <c r="F156" s="121" t="str">
        <f t="shared" ref="F156" si="21">IF(C156&lt;D156,D156-C156,"")</f>
        <v/>
      </c>
    </row>
    <row r="157" spans="1:6" ht="15.75" thickBot="1" x14ac:dyDescent="0.3">
      <c r="B157" s="122" t="s">
        <v>19</v>
      </c>
      <c r="C157" s="117">
        <f>SUM(C10:C156)</f>
        <v>0</v>
      </c>
      <c r="D157" s="117">
        <f>SUM(D10:D156)</f>
        <v>0</v>
      </c>
      <c r="E157" s="118">
        <f>SUM(E10:E156)</f>
        <v>0</v>
      </c>
      <c r="F157" s="118">
        <f>SUM(F10:F156)</f>
        <v>0</v>
      </c>
    </row>
    <row r="158" spans="1:6" ht="15.75" thickTop="1" x14ac:dyDescent="0.25">
      <c r="D158" s="125">
        <f>C157-D157</f>
        <v>0</v>
      </c>
    </row>
    <row r="159" spans="1:6" x14ac:dyDescent="0.25">
      <c r="C159" s="138">
        <f>SUM(C157-D157)</f>
        <v>0</v>
      </c>
      <c r="E159" s="138">
        <f>SUM(E157-F157)</f>
        <v>0</v>
      </c>
    </row>
    <row r="162" spans="2:5" x14ac:dyDescent="0.25">
      <c r="B162" s="107" t="s">
        <v>182</v>
      </c>
      <c r="C162" s="107" t="s">
        <v>183</v>
      </c>
      <c r="E162" s="107" t="s">
        <v>184</v>
      </c>
    </row>
  </sheetData>
  <sheetProtection selectLockedCells="1" selectUnlockedCells="1"/>
  <mergeCells count="4">
    <mergeCell ref="C7:D7"/>
    <mergeCell ref="E7:F7"/>
    <mergeCell ref="A1:F1"/>
    <mergeCell ref="A3:F3"/>
  </mergeCells>
  <pageMargins left="0.7" right="0.53" top="0.75" bottom="0.75" header="0.3" footer="0.3"/>
  <pageSetup paperSize="9" scale="62" orientation="portrait" r:id="rId1"/>
  <headerFooter>
    <oddHeader>&amp;L&amp;G&amp;CNOMBRE DE LA EMPRESA XXX</oddHeader>
  </headerFooter>
  <drawing r:id="rId2"/>
  <legacyDrawingHF r:id="rId3"/>
  <tableParts count="1">
    <tablePart r:id="rId4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3"/>
  <dimension ref="A1:M9983"/>
  <sheetViews>
    <sheetView zoomScaleNormal="100" workbookViewId="0">
      <pane ySplit="2" topLeftCell="A3" activePane="bottomLeft" state="frozen"/>
      <selection pane="bottomLeft" activeCell="F2" sqref="F2"/>
    </sheetView>
  </sheetViews>
  <sheetFormatPr baseColWidth="10" defaultRowHeight="15" x14ac:dyDescent="0.25"/>
  <cols>
    <col min="1" max="4" width="5.5703125" style="105" customWidth="1"/>
    <col min="5" max="5" width="6" style="105" customWidth="1"/>
    <col min="6" max="6" width="14.42578125" style="105" customWidth="1"/>
    <col min="7" max="7" width="11.7109375" style="105" customWidth="1"/>
    <col min="8" max="8" width="39.5703125" style="105" customWidth="1"/>
    <col min="9" max="16384" width="11.42578125" style="105"/>
  </cols>
  <sheetData>
    <row r="1" spans="1:8" x14ac:dyDescent="0.25">
      <c r="A1" s="191" t="s">
        <v>75</v>
      </c>
      <c r="B1" s="191" t="s">
        <v>76</v>
      </c>
      <c r="C1" s="191" t="s">
        <v>77</v>
      </c>
      <c r="D1" s="191" t="s">
        <v>78</v>
      </c>
      <c r="E1" s="191" t="s">
        <v>79</v>
      </c>
      <c r="F1" s="191" t="s">
        <v>1</v>
      </c>
      <c r="G1" s="191" t="s">
        <v>80</v>
      </c>
      <c r="H1" s="191" t="s">
        <v>2</v>
      </c>
    </row>
    <row r="2" spans="1:8" x14ac:dyDescent="0.25">
      <c r="E2" s="105">
        <v>0</v>
      </c>
      <c r="F2" s="105" t="str">
        <f>PLANC[N1]&amp;PLANC[N2]&amp;PLANC[N3]&amp;PLANC[N4]&amp;PLANC[N5]</f>
        <v>0</v>
      </c>
      <c r="G2" s="105" t="str">
        <f>IF(PLANC[N5]&lt;&gt;"",PLANC[N1]&amp;PLANC[N2]&amp;PLANC[N3]&amp;PLANC[N4]&amp;PLANC[N5],"")</f>
        <v>0</v>
      </c>
      <c r="H2" s="188" t="s">
        <v>74</v>
      </c>
    </row>
    <row r="3" spans="1:8" x14ac:dyDescent="0.25">
      <c r="A3" s="105">
        <v>1</v>
      </c>
      <c r="F3" s="105" t="str">
        <f>PLANC[N1]&amp;PLANC[N2]&amp;PLANC[N3]&amp;PLANC[N4]&amp;PLANC[N5]</f>
        <v>1</v>
      </c>
      <c r="G3" s="105" t="str">
        <f>IF(PLANC[N5]&lt;&gt;"",PLANC[N1]&amp;PLANC[N2]&amp;PLANC[N3]&amp;PLANC[N4]&amp;PLANC[N5],"")</f>
        <v/>
      </c>
      <c r="H3" s="188" t="s">
        <v>17</v>
      </c>
    </row>
    <row r="4" spans="1:8" x14ac:dyDescent="0.25">
      <c r="A4" s="105">
        <v>1</v>
      </c>
      <c r="B4" s="105">
        <v>1</v>
      </c>
      <c r="F4" s="105" t="str">
        <f>PLANC[N1]&amp;PLANC[N2]&amp;PLANC[N3]&amp;PLANC[N4]&amp;PLANC[N5]</f>
        <v>11</v>
      </c>
      <c r="G4" s="105" t="str">
        <f>IF(PLANC[N5]&lt;&gt;"",PLANC[N1]&amp;PLANC[N2]&amp;PLANC[N3]&amp;PLANC[N4]&amp;PLANC[N5],"")</f>
        <v/>
      </c>
      <c r="H4" s="188" t="s">
        <v>266</v>
      </c>
    </row>
    <row r="5" spans="1:8" x14ac:dyDescent="0.25">
      <c r="A5" s="105">
        <v>1</v>
      </c>
      <c r="B5" s="105">
        <v>1</v>
      </c>
      <c r="C5" s="105">
        <v>1</v>
      </c>
      <c r="F5" s="105" t="str">
        <f>PLANC[N1]&amp;PLANC[N2]&amp;PLANC[N3]&amp;PLANC[N4]&amp;PLANC[N5]</f>
        <v>111</v>
      </c>
      <c r="G5" s="105" t="str">
        <f>IF(PLANC[N5]&lt;&gt;"",PLANC[N1]&amp;PLANC[N2]&amp;PLANC[N3]&amp;PLANC[N4]&amp;PLANC[N5],"")</f>
        <v/>
      </c>
      <c r="H5" s="188" t="s">
        <v>267</v>
      </c>
    </row>
    <row r="6" spans="1:8" x14ac:dyDescent="0.25">
      <c r="A6" s="105">
        <v>1</v>
      </c>
      <c r="B6" s="105">
        <v>1</v>
      </c>
      <c r="C6" s="105">
        <v>1</v>
      </c>
      <c r="D6" s="105">
        <v>1</v>
      </c>
      <c r="E6" s="107"/>
      <c r="F6" s="105" t="str">
        <f>PLANC[N1]&amp;PLANC[N2]&amp;PLANC[N3]&amp;PLANC[N4]&amp;PLANC[N5]</f>
        <v>1111</v>
      </c>
      <c r="G6" s="105" t="str">
        <f>IF(PLANC[N5]&lt;&gt;"",PLANC[N1]&amp;PLANC[N2]&amp;PLANC[N3]&amp;PLANC[N4]&amp;PLANC[N5],"")</f>
        <v/>
      </c>
      <c r="H6" s="188" t="s">
        <v>268</v>
      </c>
    </row>
    <row r="7" spans="1:8" x14ac:dyDescent="0.25">
      <c r="A7" s="105">
        <v>1</v>
      </c>
      <c r="B7" s="105">
        <v>1</v>
      </c>
      <c r="C7" s="105">
        <v>1</v>
      </c>
      <c r="D7" s="105">
        <v>1</v>
      </c>
      <c r="E7" s="105" t="s">
        <v>81</v>
      </c>
      <c r="F7" s="105" t="str">
        <f>PLANC[N1]&amp;PLANC[N2]&amp;PLANC[N3]&amp;PLANC[N4]&amp;PLANC[N5]</f>
        <v>1111.001</v>
      </c>
      <c r="G7" s="105" t="str">
        <f>IF(PLANC[N5]&lt;&gt;"",PLANC[N1]&amp;PLANC[N2]&amp;PLANC[N3]&amp;PLANC[N4]&amp;PLANC[N5],"")</f>
        <v>1111.001</v>
      </c>
      <c r="H7" s="188" t="s">
        <v>18</v>
      </c>
    </row>
    <row r="8" spans="1:8" x14ac:dyDescent="0.25">
      <c r="A8" s="105">
        <v>1</v>
      </c>
      <c r="B8" s="105">
        <v>1</v>
      </c>
      <c r="C8" s="105">
        <v>1</v>
      </c>
      <c r="D8" s="105">
        <v>1</v>
      </c>
      <c r="E8" s="105" t="s">
        <v>82</v>
      </c>
      <c r="F8" s="105" t="str">
        <f>PLANC[N1]&amp;PLANC[N2]&amp;PLANC[N3]&amp;PLANC[N4]&amp;PLANC[N5]</f>
        <v>1111.002</v>
      </c>
      <c r="G8" s="105" t="str">
        <f>IF(PLANC[N5]&lt;&gt;"",PLANC[N1]&amp;PLANC[N2]&amp;PLANC[N3]&amp;PLANC[N4]&amp;PLANC[N5],"")</f>
        <v>1111.002</v>
      </c>
      <c r="H8" s="188" t="s">
        <v>269</v>
      </c>
    </row>
    <row r="9" spans="1:8" x14ac:dyDescent="0.25">
      <c r="A9" s="105">
        <v>1</v>
      </c>
      <c r="B9" s="105">
        <v>1</v>
      </c>
      <c r="C9" s="105">
        <v>1</v>
      </c>
      <c r="D9" s="105">
        <v>2</v>
      </c>
      <c r="F9" s="105" t="str">
        <f>PLANC[N1]&amp;PLANC[N2]&amp;PLANC[N3]&amp;PLANC[N4]&amp;PLANC[N5]</f>
        <v>1112</v>
      </c>
      <c r="G9" s="105" t="str">
        <f>IF(PLANC[N5]&lt;&gt;"",PLANC[N1]&amp;PLANC[N2]&amp;PLANC[N3]&amp;PLANC[N4]&amp;PLANC[N5],"")</f>
        <v/>
      </c>
      <c r="H9" s="188" t="s">
        <v>104</v>
      </c>
    </row>
    <row r="10" spans="1:8" x14ac:dyDescent="0.25">
      <c r="A10" s="105">
        <v>1</v>
      </c>
      <c r="B10" s="105">
        <v>1</v>
      </c>
      <c r="C10" s="105">
        <v>1</v>
      </c>
      <c r="D10" s="105">
        <v>2</v>
      </c>
      <c r="E10" s="105" t="s">
        <v>81</v>
      </c>
      <c r="F10" s="105" t="str">
        <f>PLANC[N1]&amp;PLANC[N2]&amp;PLANC[N3]&amp;PLANC[N4]&amp;PLANC[N5]</f>
        <v>1112.001</v>
      </c>
      <c r="G10" s="105" t="str">
        <f>IF(PLANC[N5]&lt;&gt;"",PLANC[N1]&amp;PLANC[N2]&amp;PLANC[N3]&amp;PLANC[N4]&amp;PLANC[N5],"")</f>
        <v>1112.001</v>
      </c>
      <c r="H10" s="188" t="s">
        <v>270</v>
      </c>
    </row>
    <row r="11" spans="1:8" x14ac:dyDescent="0.25">
      <c r="A11" s="105">
        <v>1</v>
      </c>
      <c r="B11" s="105">
        <v>1</v>
      </c>
      <c r="C11" s="105">
        <v>2</v>
      </c>
      <c r="F11" s="105" t="str">
        <f>PLANC[N1]&amp;PLANC[N2]&amp;PLANC[N3]&amp;PLANC[N4]&amp;PLANC[N5]</f>
        <v>112</v>
      </c>
      <c r="G11" s="105" t="str">
        <f>IF(PLANC[N5]&lt;&gt;"",PLANC[N1]&amp;PLANC[N2]&amp;PLANC[N3]&amp;PLANC[N4]&amp;PLANC[N5],"")</f>
        <v/>
      </c>
      <c r="H11" s="188" t="s">
        <v>271</v>
      </c>
    </row>
    <row r="12" spans="1:8" x14ac:dyDescent="0.25">
      <c r="A12" s="105">
        <v>1</v>
      </c>
      <c r="B12" s="105">
        <v>1</v>
      </c>
      <c r="C12" s="105">
        <v>2</v>
      </c>
      <c r="D12" s="105">
        <v>1</v>
      </c>
      <c r="F12" s="105" t="str">
        <f>PLANC[N1]&amp;PLANC[N2]&amp;PLANC[N3]&amp;PLANC[N4]&amp;PLANC[N5]</f>
        <v>1121</v>
      </c>
      <c r="G12" s="105" t="str">
        <f>IF(PLANC[N5]&lt;&gt;"",PLANC[N1]&amp;PLANC[N2]&amp;PLANC[N3]&amp;PLANC[N4]&amp;PLANC[N5],"")</f>
        <v/>
      </c>
      <c r="H12" s="188" t="s">
        <v>272</v>
      </c>
    </row>
    <row r="13" spans="1:8" x14ac:dyDescent="0.25">
      <c r="A13" s="105">
        <v>1</v>
      </c>
      <c r="B13" s="105">
        <v>1</v>
      </c>
      <c r="C13" s="105">
        <v>2</v>
      </c>
      <c r="D13" s="105">
        <v>1</v>
      </c>
      <c r="E13" s="105" t="s">
        <v>81</v>
      </c>
      <c r="F13" s="105" t="str">
        <f>PLANC[N1]&amp;PLANC[N2]&amp;PLANC[N3]&amp;PLANC[N4]&amp;PLANC[N5]</f>
        <v>1121.001</v>
      </c>
      <c r="G13" s="105" t="str">
        <f>IF(PLANC[N5]&lt;&gt;"",PLANC[N1]&amp;PLANC[N2]&amp;PLANC[N3]&amp;PLANC[N4]&amp;PLANC[N5],"")</f>
        <v>1121.001</v>
      </c>
      <c r="H13" s="188" t="s">
        <v>273</v>
      </c>
    </row>
    <row r="14" spans="1:8" x14ac:dyDescent="0.25">
      <c r="A14" s="105">
        <v>1</v>
      </c>
      <c r="B14" s="105">
        <v>1</v>
      </c>
      <c r="C14" s="105">
        <v>2</v>
      </c>
      <c r="D14" s="105">
        <v>1</v>
      </c>
      <c r="E14" s="105" t="s">
        <v>82</v>
      </c>
      <c r="F14" s="105" t="str">
        <f>PLANC[N1]&amp;PLANC[N2]&amp;PLANC[N3]&amp;PLANC[N4]&amp;PLANC[N5]</f>
        <v>1121.002</v>
      </c>
      <c r="G14" s="105" t="str">
        <f>IF(PLANC[N5]&lt;&gt;"",PLANC[N1]&amp;PLANC[N2]&amp;PLANC[N3]&amp;PLANC[N4]&amp;PLANC[N5],"")</f>
        <v>1121.002</v>
      </c>
      <c r="H14" s="188" t="s">
        <v>274</v>
      </c>
    </row>
    <row r="15" spans="1:8" x14ac:dyDescent="0.25">
      <c r="A15" s="105">
        <v>1</v>
      </c>
      <c r="B15" s="105">
        <v>1</v>
      </c>
      <c r="C15" s="105">
        <v>2</v>
      </c>
      <c r="D15" s="105">
        <v>1</v>
      </c>
      <c r="E15" s="105" t="s">
        <v>89</v>
      </c>
      <c r="F15" s="105" t="str">
        <f>PLANC[N1]&amp;PLANC[N2]&amp;PLANC[N3]&amp;PLANC[N4]&amp;PLANC[N5]</f>
        <v>1121.003</v>
      </c>
      <c r="G15" s="105" t="str">
        <f>IF(PLANC[N5]&lt;&gt;"",PLANC[N1]&amp;PLANC[N2]&amp;PLANC[N3]&amp;PLANC[N4]&amp;PLANC[N5],"")</f>
        <v>1121.003</v>
      </c>
      <c r="H15" s="188" t="s">
        <v>275</v>
      </c>
    </row>
    <row r="16" spans="1:8" x14ac:dyDescent="0.25">
      <c r="A16" s="105">
        <v>1</v>
      </c>
      <c r="B16" s="105">
        <v>1</v>
      </c>
      <c r="C16" s="105">
        <v>2</v>
      </c>
      <c r="D16" s="105">
        <v>1</v>
      </c>
      <c r="E16" s="105" t="s">
        <v>90</v>
      </c>
      <c r="F16" s="105" t="str">
        <f>PLANC[N1]&amp;PLANC[N2]&amp;PLANC[N3]&amp;PLANC[N4]&amp;PLANC[N5]</f>
        <v>1121.004</v>
      </c>
      <c r="G16" s="105" t="str">
        <f>IF(PLANC[N5]&lt;&gt;"",PLANC[N1]&amp;PLANC[N2]&amp;PLANC[N3]&amp;PLANC[N4]&amp;PLANC[N5],"")</f>
        <v>1121.004</v>
      </c>
      <c r="H16" s="188" t="s">
        <v>276</v>
      </c>
    </row>
    <row r="17" spans="1:8" x14ac:dyDescent="0.25">
      <c r="A17" s="105">
        <v>1</v>
      </c>
      <c r="B17" s="105">
        <v>1</v>
      </c>
      <c r="C17" s="105">
        <v>3</v>
      </c>
      <c r="F17" s="105" t="str">
        <f>PLANC[N1]&amp;PLANC[N2]&amp;PLANC[N3]&amp;PLANC[N4]&amp;PLANC[N5]</f>
        <v>113</v>
      </c>
      <c r="G17" s="105" t="str">
        <f>IF(PLANC[N5]&lt;&gt;"",PLANC[N1]&amp;PLANC[N2]&amp;PLANC[N3]&amp;PLANC[N4]&amp;PLANC[N5],"")</f>
        <v/>
      </c>
      <c r="H17" s="188" t="s">
        <v>277</v>
      </c>
    </row>
    <row r="18" spans="1:8" x14ac:dyDescent="0.25">
      <c r="A18" s="105">
        <v>1</v>
      </c>
      <c r="B18" s="105">
        <v>1</v>
      </c>
      <c r="C18" s="105">
        <v>3</v>
      </c>
      <c r="D18" s="105">
        <v>1</v>
      </c>
      <c r="F18" s="105" t="str">
        <f>PLANC[N1]&amp;PLANC[N2]&amp;PLANC[N3]&amp;PLANC[N4]&amp;PLANC[N5]</f>
        <v>1131</v>
      </c>
      <c r="G18" s="105" t="str">
        <f>IF(PLANC[N5]&lt;&gt;"",PLANC[N1]&amp;PLANC[N2]&amp;PLANC[N3]&amp;PLANC[N4]&amp;PLANC[N5],"")</f>
        <v/>
      </c>
      <c r="H18" s="188" t="s">
        <v>278</v>
      </c>
    </row>
    <row r="19" spans="1:8" x14ac:dyDescent="0.25">
      <c r="A19" s="105">
        <v>1</v>
      </c>
      <c r="B19" s="105">
        <v>1</v>
      </c>
      <c r="C19" s="105">
        <v>3</v>
      </c>
      <c r="D19" s="105">
        <v>1</v>
      </c>
      <c r="E19" s="105" t="s">
        <v>81</v>
      </c>
      <c r="F19" s="105" t="str">
        <f>PLANC[N1]&amp;PLANC[N2]&amp;PLANC[N3]&amp;PLANC[N4]&amp;PLANC[N5]</f>
        <v>1131.001</v>
      </c>
      <c r="G19" s="105" t="str">
        <f>IF(PLANC[N5]&lt;&gt;"",PLANC[N1]&amp;PLANC[N2]&amp;PLANC[N3]&amp;PLANC[N4]&amp;PLANC[N5],"")</f>
        <v>1131.001</v>
      </c>
      <c r="H19" s="188" t="s">
        <v>279</v>
      </c>
    </row>
    <row r="20" spans="1:8" x14ac:dyDescent="0.25">
      <c r="A20" s="105">
        <v>1</v>
      </c>
      <c r="B20" s="105">
        <v>1</v>
      </c>
      <c r="C20" s="105">
        <v>3</v>
      </c>
      <c r="D20" s="105">
        <v>1</v>
      </c>
      <c r="E20" s="105" t="s">
        <v>82</v>
      </c>
      <c r="F20" s="105" t="str">
        <f>PLANC[N1]&amp;PLANC[N2]&amp;PLANC[N3]&amp;PLANC[N4]&amp;PLANC[N5]</f>
        <v>1131.002</v>
      </c>
      <c r="G20" s="105" t="str">
        <f>IF(PLANC[N5]&lt;&gt;"",PLANC[N1]&amp;PLANC[N2]&amp;PLANC[N3]&amp;PLANC[N4]&amp;PLANC[N5],"")</f>
        <v>1131.002</v>
      </c>
      <c r="H20" s="188" t="s">
        <v>280</v>
      </c>
    </row>
    <row r="21" spans="1:8" x14ac:dyDescent="0.25">
      <c r="A21" s="105">
        <v>1</v>
      </c>
      <c r="B21" s="105">
        <v>1</v>
      </c>
      <c r="C21" s="105">
        <v>3</v>
      </c>
      <c r="D21" s="105">
        <v>1</v>
      </c>
      <c r="E21" s="105" t="s">
        <v>89</v>
      </c>
      <c r="F21" s="105" t="str">
        <f>PLANC[N1]&amp;PLANC[N2]&amp;PLANC[N3]&amp;PLANC[N4]&amp;PLANC[N5]</f>
        <v>1131.003</v>
      </c>
      <c r="G21" s="105" t="str">
        <f>IF(PLANC[N5]&lt;&gt;"",PLANC[N1]&amp;PLANC[N2]&amp;PLANC[N3]&amp;PLANC[N4]&amp;PLANC[N5],"")</f>
        <v>1131.003</v>
      </c>
      <c r="H21" s="188" t="s">
        <v>281</v>
      </c>
    </row>
    <row r="22" spans="1:8" x14ac:dyDescent="0.25">
      <c r="A22" s="105">
        <v>1</v>
      </c>
      <c r="B22" s="105">
        <v>1</v>
      </c>
      <c r="C22" s="105">
        <v>3</v>
      </c>
      <c r="D22" s="105">
        <v>2</v>
      </c>
      <c r="F22" s="105" t="str">
        <f>PLANC[N1]&amp;PLANC[N2]&amp;PLANC[N3]&amp;PLANC[N4]&amp;PLANC[N5]</f>
        <v>1132</v>
      </c>
      <c r="G22" s="105" t="str">
        <f>IF(PLANC[N5]&lt;&gt;"",PLANC[N1]&amp;PLANC[N2]&amp;PLANC[N3]&amp;PLANC[N4]&amp;PLANC[N5],"")</f>
        <v/>
      </c>
      <c r="H22" s="188" t="s">
        <v>282</v>
      </c>
    </row>
    <row r="23" spans="1:8" x14ac:dyDescent="0.25">
      <c r="A23" s="105">
        <v>1</v>
      </c>
      <c r="B23" s="105">
        <v>1</v>
      </c>
      <c r="C23" s="105">
        <v>3</v>
      </c>
      <c r="D23" s="105">
        <v>2</v>
      </c>
      <c r="E23" s="105" t="s">
        <v>81</v>
      </c>
      <c r="F23" s="105" t="str">
        <f>PLANC[N1]&amp;PLANC[N2]&amp;PLANC[N3]&amp;PLANC[N4]&amp;PLANC[N5]</f>
        <v>1132.001</v>
      </c>
      <c r="G23" s="105" t="str">
        <f>IF(PLANC[N5]&lt;&gt;"",PLANC[N1]&amp;PLANC[N2]&amp;PLANC[N3]&amp;PLANC[N4]&amp;PLANC[N5],"")</f>
        <v>1132.001</v>
      </c>
      <c r="H23" s="107" t="s">
        <v>283</v>
      </c>
    </row>
    <row r="24" spans="1:8" x14ac:dyDescent="0.25">
      <c r="A24" s="105">
        <v>1</v>
      </c>
      <c r="B24" s="105">
        <v>1</v>
      </c>
      <c r="C24" s="105">
        <v>4</v>
      </c>
      <c r="F24" s="105" t="str">
        <f>PLANC[N1]&amp;PLANC[N2]&amp;PLANC[N3]&amp;PLANC[N4]&amp;PLANC[N5]</f>
        <v>114</v>
      </c>
      <c r="G24" s="105" t="str">
        <f>IF(PLANC[N5]&lt;&gt;"",PLANC[N1]&amp;PLANC[N2]&amp;PLANC[N3]&amp;PLANC[N4]&amp;PLANC[N5],"")</f>
        <v/>
      </c>
      <c r="H24" s="188" t="s">
        <v>284</v>
      </c>
    </row>
    <row r="25" spans="1:8" x14ac:dyDescent="0.25">
      <c r="A25" s="105">
        <v>1</v>
      </c>
      <c r="B25" s="105">
        <v>1</v>
      </c>
      <c r="C25" s="105">
        <v>4</v>
      </c>
      <c r="D25" s="105">
        <v>1</v>
      </c>
      <c r="F25" s="105" t="str">
        <f>PLANC[N1]&amp;PLANC[N2]&amp;PLANC[N3]&amp;PLANC[N4]&amp;PLANC[N5]</f>
        <v>1141</v>
      </c>
      <c r="G25" s="105" t="str">
        <f>IF(PLANC[N5]&lt;&gt;"",PLANC[N1]&amp;PLANC[N2]&amp;PLANC[N3]&amp;PLANC[N4]&amp;PLANC[N5],"")</f>
        <v/>
      </c>
      <c r="H25" s="188" t="s">
        <v>285</v>
      </c>
    </row>
    <row r="26" spans="1:8" x14ac:dyDescent="0.25">
      <c r="A26" s="105">
        <v>1</v>
      </c>
      <c r="B26" s="105">
        <v>1</v>
      </c>
      <c r="C26" s="105">
        <v>4</v>
      </c>
      <c r="D26" s="105">
        <v>1</v>
      </c>
      <c r="E26" s="105" t="s">
        <v>81</v>
      </c>
      <c r="F26" s="105" t="str">
        <f>PLANC[N1]&amp;PLANC[N2]&amp;PLANC[N3]&amp;PLANC[N4]&amp;PLANC[N5]</f>
        <v>1141.001</v>
      </c>
      <c r="G26" s="105" t="str">
        <f>IF(PLANC[N5]&lt;&gt;"",PLANC[N1]&amp;PLANC[N2]&amp;PLANC[N3]&amp;PLANC[N4]&amp;PLANC[N5],"")</f>
        <v>1141.001</v>
      </c>
      <c r="H26" s="188" t="s">
        <v>286</v>
      </c>
    </row>
    <row r="27" spans="1:8" x14ac:dyDescent="0.25">
      <c r="A27" s="105">
        <v>1</v>
      </c>
      <c r="B27" s="105">
        <v>1</v>
      </c>
      <c r="C27" s="105">
        <v>4</v>
      </c>
      <c r="D27" s="105">
        <v>1</v>
      </c>
      <c r="E27" s="105" t="s">
        <v>82</v>
      </c>
      <c r="F27" s="105" t="str">
        <f>PLANC[N1]&amp;PLANC[N2]&amp;PLANC[N3]&amp;PLANC[N4]&amp;PLANC[N5]</f>
        <v>1141.002</v>
      </c>
      <c r="G27" s="105" t="str">
        <f>IF(PLANC[N5]&lt;&gt;"",PLANC[N1]&amp;PLANC[N2]&amp;PLANC[N3]&amp;PLANC[N4]&amp;PLANC[N5],"")</f>
        <v>1141.002</v>
      </c>
      <c r="H27" s="188" t="s">
        <v>287</v>
      </c>
    </row>
    <row r="28" spans="1:8" x14ac:dyDescent="0.25">
      <c r="A28" s="105">
        <v>1</v>
      </c>
      <c r="B28" s="105">
        <v>1</v>
      </c>
      <c r="C28" s="105">
        <v>4</v>
      </c>
      <c r="D28" s="105">
        <v>1</v>
      </c>
      <c r="E28" s="105" t="s">
        <v>89</v>
      </c>
      <c r="F28" s="105" t="str">
        <f>PLANC[N1]&amp;PLANC[N2]&amp;PLANC[N3]&amp;PLANC[N4]&amp;PLANC[N5]</f>
        <v>1141.003</v>
      </c>
      <c r="G28" s="105" t="str">
        <f>IF(PLANC[N5]&lt;&gt;"",PLANC[N1]&amp;PLANC[N2]&amp;PLANC[N3]&amp;PLANC[N4]&amp;PLANC[N5],"")</f>
        <v>1141.003</v>
      </c>
      <c r="H28" s="188" t="s">
        <v>288</v>
      </c>
    </row>
    <row r="29" spans="1:8" x14ac:dyDescent="0.25">
      <c r="A29" s="105">
        <v>1</v>
      </c>
      <c r="B29" s="105">
        <v>2</v>
      </c>
      <c r="F29" s="105" t="str">
        <f>PLANC[N1]&amp;PLANC[N2]&amp;PLANC[N3]&amp;PLANC[N4]&amp;PLANC[N5]</f>
        <v>12</v>
      </c>
      <c r="G29" s="105" t="str">
        <f>IF(PLANC[N5]&lt;&gt;"",PLANC[N1]&amp;PLANC[N2]&amp;PLANC[N3]&amp;PLANC[N4]&amp;PLANC[N5],"")</f>
        <v/>
      </c>
      <c r="H29" s="188" t="s">
        <v>289</v>
      </c>
    </row>
    <row r="30" spans="1:8" x14ac:dyDescent="0.25">
      <c r="A30" s="105">
        <v>1</v>
      </c>
      <c r="B30" s="105">
        <v>2</v>
      </c>
      <c r="C30" s="105">
        <v>1</v>
      </c>
      <c r="F30" s="105" t="str">
        <f>PLANC[N1]&amp;PLANC[N2]&amp;PLANC[N3]&amp;PLANC[N4]&amp;PLANC[N5]</f>
        <v>121</v>
      </c>
      <c r="G30" s="105" t="str">
        <f>IF(PLANC[N5]&lt;&gt;"",PLANC[N1]&amp;PLANC[N2]&amp;PLANC[N3]&amp;PLANC[N4]&amp;PLANC[N5],"")</f>
        <v/>
      </c>
      <c r="H30" s="188" t="s">
        <v>290</v>
      </c>
    </row>
    <row r="31" spans="1:8" x14ac:dyDescent="0.25">
      <c r="A31" s="105">
        <v>1</v>
      </c>
      <c r="B31" s="105">
        <v>2</v>
      </c>
      <c r="C31" s="105">
        <v>1</v>
      </c>
      <c r="D31" s="105">
        <v>1</v>
      </c>
      <c r="F31" s="105" t="str">
        <f>PLANC[N1]&amp;PLANC[N2]&amp;PLANC[N3]&amp;PLANC[N4]&amp;PLANC[N5]</f>
        <v>1211</v>
      </c>
      <c r="G31" s="105" t="str">
        <f>IF(PLANC[N5]&lt;&gt;"",PLANC[N1]&amp;PLANC[N2]&amp;PLANC[N3]&amp;PLANC[N4]&amp;PLANC[N5],"")</f>
        <v/>
      </c>
      <c r="H31" s="188" t="s">
        <v>291</v>
      </c>
    </row>
    <row r="32" spans="1:8" x14ac:dyDescent="0.25">
      <c r="A32" s="105">
        <v>1</v>
      </c>
      <c r="B32" s="105">
        <v>2</v>
      </c>
      <c r="C32" s="105">
        <v>1</v>
      </c>
      <c r="D32" s="105">
        <v>1</v>
      </c>
      <c r="E32" s="105" t="s">
        <v>81</v>
      </c>
      <c r="F32" s="105" t="str">
        <f>PLANC[N1]&amp;PLANC[N2]&amp;PLANC[N3]&amp;PLANC[N4]&amp;PLANC[N5]</f>
        <v>1211.001</v>
      </c>
      <c r="G32" s="105" t="str">
        <f>IF(PLANC[N5]&lt;&gt;"",PLANC[N1]&amp;PLANC[N2]&amp;PLANC[N3]&amp;PLANC[N4]&amp;PLANC[N5],"")</f>
        <v>1211.001</v>
      </c>
      <c r="H32" s="188" t="s">
        <v>292</v>
      </c>
    </row>
    <row r="33" spans="1:8" x14ac:dyDescent="0.25">
      <c r="A33" s="105">
        <v>1</v>
      </c>
      <c r="B33" s="105">
        <v>2</v>
      </c>
      <c r="C33" s="105">
        <v>1</v>
      </c>
      <c r="D33" s="105">
        <v>1</v>
      </c>
      <c r="E33" s="105" t="s">
        <v>82</v>
      </c>
      <c r="F33" s="105" t="str">
        <f>PLANC[N1]&amp;PLANC[N2]&amp;PLANC[N3]&amp;PLANC[N4]&amp;PLANC[N5]</f>
        <v>1211.002</v>
      </c>
      <c r="G33" s="105" t="str">
        <f>IF(PLANC[N5]&lt;&gt;"",PLANC[N1]&amp;PLANC[N2]&amp;PLANC[N3]&amp;PLANC[N4]&amp;PLANC[N5],"")</f>
        <v>1211.002</v>
      </c>
      <c r="H33" s="188" t="s">
        <v>105</v>
      </c>
    </row>
    <row r="34" spans="1:8" x14ac:dyDescent="0.25">
      <c r="A34" s="105">
        <v>1</v>
      </c>
      <c r="B34" s="105">
        <v>2</v>
      </c>
      <c r="C34" s="105">
        <v>1</v>
      </c>
      <c r="D34" s="105">
        <v>2</v>
      </c>
      <c r="F34" s="105" t="str">
        <f>PLANC[N1]&amp;PLANC[N2]&amp;PLANC[N3]&amp;PLANC[N4]&amp;PLANC[N5]</f>
        <v>1212</v>
      </c>
      <c r="G34" s="105" t="str">
        <f>IF(PLANC[N5]&lt;&gt;"",PLANC[N1]&amp;PLANC[N2]&amp;PLANC[N3]&amp;PLANC[N4]&amp;PLANC[N5],"")</f>
        <v/>
      </c>
      <c r="H34" s="188" t="s">
        <v>293</v>
      </c>
    </row>
    <row r="35" spans="1:8" x14ac:dyDescent="0.25">
      <c r="A35" s="105">
        <v>1</v>
      </c>
      <c r="B35" s="105">
        <v>2</v>
      </c>
      <c r="C35" s="105">
        <v>1</v>
      </c>
      <c r="D35" s="105">
        <v>2</v>
      </c>
      <c r="E35" s="105" t="s">
        <v>81</v>
      </c>
      <c r="F35" s="105" t="str">
        <f>PLANC[N1]&amp;PLANC[N2]&amp;PLANC[N3]&amp;PLANC[N4]&amp;PLANC[N5]</f>
        <v>1212.001</v>
      </c>
      <c r="G35" s="105" t="str">
        <f>IF(PLANC[N5]&lt;&gt;"",PLANC[N1]&amp;PLANC[N2]&amp;PLANC[N3]&amp;PLANC[N4]&amp;PLANC[N5],"")</f>
        <v>1212.001</v>
      </c>
      <c r="H35" s="188" t="s">
        <v>294</v>
      </c>
    </row>
    <row r="36" spans="1:8" x14ac:dyDescent="0.25">
      <c r="A36" s="105">
        <v>1</v>
      </c>
      <c r="B36" s="105">
        <v>2</v>
      </c>
      <c r="C36" s="105">
        <v>1</v>
      </c>
      <c r="D36" s="105">
        <v>3</v>
      </c>
      <c r="F36" s="105" t="str">
        <f>PLANC[N1]&amp;PLANC[N2]&amp;PLANC[N3]&amp;PLANC[N4]&amp;PLANC[N5]</f>
        <v>1213</v>
      </c>
      <c r="G36" s="105" t="str">
        <f>IF(PLANC[N5]&lt;&gt;"",PLANC[N1]&amp;PLANC[N2]&amp;PLANC[N3]&amp;PLANC[N4]&amp;PLANC[N5],"")</f>
        <v/>
      </c>
      <c r="H36" s="188" t="s">
        <v>295</v>
      </c>
    </row>
    <row r="37" spans="1:8" x14ac:dyDescent="0.25">
      <c r="A37" s="105">
        <v>1</v>
      </c>
      <c r="B37" s="105">
        <v>2</v>
      </c>
      <c r="C37" s="105">
        <v>1</v>
      </c>
      <c r="D37" s="105">
        <v>3</v>
      </c>
      <c r="E37" s="105" t="s">
        <v>81</v>
      </c>
      <c r="F37" s="105" t="str">
        <f>PLANC[N1]&amp;PLANC[N2]&amp;PLANC[N3]&amp;PLANC[N4]&amp;PLANC[N5]</f>
        <v>1213.001</v>
      </c>
      <c r="G37" s="105" t="str">
        <f>IF(PLANC[N5]&lt;&gt;"",PLANC[N1]&amp;PLANC[N2]&amp;PLANC[N3]&amp;PLANC[N4]&amp;PLANC[N5],"")</f>
        <v>1213.001</v>
      </c>
      <c r="H37" s="188" t="s">
        <v>296</v>
      </c>
    </row>
    <row r="38" spans="1:8" x14ac:dyDescent="0.25">
      <c r="A38" s="105">
        <v>1</v>
      </c>
      <c r="B38" s="105">
        <v>2</v>
      </c>
      <c r="C38" s="105">
        <v>1</v>
      </c>
      <c r="D38" s="105">
        <v>3</v>
      </c>
      <c r="E38" s="105" t="s">
        <v>82</v>
      </c>
      <c r="F38" s="105" t="str">
        <f>PLANC[N1]&amp;PLANC[N2]&amp;PLANC[N3]&amp;PLANC[N4]&amp;PLANC[N5]</f>
        <v>1213.002</v>
      </c>
      <c r="G38" s="105" t="str">
        <f>IF(PLANC[N5]&lt;&gt;"",PLANC[N1]&amp;PLANC[N2]&amp;PLANC[N3]&amp;PLANC[N4]&amp;PLANC[N5],"")</f>
        <v>1213.002</v>
      </c>
      <c r="H38" s="188" t="s">
        <v>297</v>
      </c>
    </row>
    <row r="39" spans="1:8" x14ac:dyDescent="0.25">
      <c r="A39" s="105">
        <v>1</v>
      </c>
      <c r="B39" s="105">
        <v>2</v>
      </c>
      <c r="C39" s="105">
        <v>2</v>
      </c>
      <c r="F39" s="105" t="str">
        <f>PLANC[N1]&amp;PLANC[N2]&amp;PLANC[N3]&amp;PLANC[N4]&amp;PLANC[N5]</f>
        <v>122</v>
      </c>
      <c r="G39" s="105" t="str">
        <f>IF(PLANC[N5]&lt;&gt;"",PLANC[N1]&amp;PLANC[N2]&amp;PLANC[N3]&amp;PLANC[N4]&amp;PLANC[N5],"")</f>
        <v/>
      </c>
      <c r="H39" s="188" t="s">
        <v>106</v>
      </c>
    </row>
    <row r="40" spans="1:8" x14ac:dyDescent="0.25">
      <c r="A40" s="105">
        <v>1</v>
      </c>
      <c r="B40" s="105">
        <v>2</v>
      </c>
      <c r="C40" s="105">
        <v>2</v>
      </c>
      <c r="D40" s="105">
        <v>1</v>
      </c>
      <c r="F40" s="105" t="str">
        <f>PLANC[N1]&amp;PLANC[N2]&amp;PLANC[N3]&amp;PLANC[N4]&amp;PLANC[N5]</f>
        <v>1221</v>
      </c>
      <c r="G40" s="105" t="str">
        <f>IF(PLANC[N5]&lt;&gt;"",PLANC[N1]&amp;PLANC[N2]&amp;PLANC[N3]&amp;PLANC[N4]&amp;PLANC[N5],"")</f>
        <v/>
      </c>
      <c r="H40" s="188" t="s">
        <v>298</v>
      </c>
    </row>
    <row r="41" spans="1:8" x14ac:dyDescent="0.25">
      <c r="A41" s="105">
        <v>1</v>
      </c>
      <c r="B41" s="105">
        <v>2</v>
      </c>
      <c r="C41" s="105">
        <v>2</v>
      </c>
      <c r="D41" s="105">
        <v>1</v>
      </c>
      <c r="E41" s="105" t="s">
        <v>81</v>
      </c>
      <c r="F41" s="105" t="str">
        <f>PLANC[N1]&amp;PLANC[N2]&amp;PLANC[N3]&amp;PLANC[N4]&amp;PLANC[N5]</f>
        <v>1221.001</v>
      </c>
      <c r="G41" s="105" t="str">
        <f>IF(PLANC[N5]&lt;&gt;"",PLANC[N1]&amp;PLANC[N2]&amp;PLANC[N3]&amp;PLANC[N4]&amp;PLANC[N5],"")</f>
        <v>1221.001</v>
      </c>
      <c r="H41" s="188" t="s">
        <v>299</v>
      </c>
    </row>
    <row r="42" spans="1:8" x14ac:dyDescent="0.25">
      <c r="A42" s="105">
        <v>1</v>
      </c>
      <c r="B42" s="105">
        <v>2</v>
      </c>
      <c r="C42" s="105">
        <v>2</v>
      </c>
      <c r="D42" s="105">
        <v>1</v>
      </c>
      <c r="E42" s="105" t="s">
        <v>82</v>
      </c>
      <c r="F42" s="105" t="str">
        <f>PLANC[N1]&amp;PLANC[N2]&amp;PLANC[N3]&amp;PLANC[N4]&amp;PLANC[N5]</f>
        <v>1221.002</v>
      </c>
      <c r="G42" s="105" t="str">
        <f>IF(PLANC[N5]&lt;&gt;"",PLANC[N1]&amp;PLANC[N2]&amp;PLANC[N3]&amp;PLANC[N4]&amp;PLANC[N5],"")</f>
        <v>1221.002</v>
      </c>
      <c r="H42" s="188" t="s">
        <v>300</v>
      </c>
    </row>
    <row r="43" spans="1:8" x14ac:dyDescent="0.25">
      <c r="A43" s="105">
        <v>1</v>
      </c>
      <c r="B43" s="105">
        <v>2</v>
      </c>
      <c r="C43" s="105">
        <v>2</v>
      </c>
      <c r="D43" s="105">
        <v>2</v>
      </c>
      <c r="F43" s="105" t="str">
        <f>PLANC[N1]&amp;PLANC[N2]&amp;PLANC[N3]&amp;PLANC[N4]&amp;PLANC[N5]</f>
        <v>1222</v>
      </c>
      <c r="G43" s="105" t="str">
        <f>IF(PLANC[N5]&lt;&gt;"",PLANC[N1]&amp;PLANC[N2]&amp;PLANC[N3]&amp;PLANC[N4]&amp;PLANC[N5],"")</f>
        <v/>
      </c>
      <c r="H43" s="188" t="s">
        <v>301</v>
      </c>
    </row>
    <row r="44" spans="1:8" x14ac:dyDescent="0.25">
      <c r="A44" s="105">
        <v>1</v>
      </c>
      <c r="B44" s="105">
        <v>2</v>
      </c>
      <c r="C44" s="105">
        <v>2</v>
      </c>
      <c r="D44" s="105">
        <v>2</v>
      </c>
      <c r="E44" s="105" t="s">
        <v>81</v>
      </c>
      <c r="F44" s="105" t="str">
        <f>PLANC[N1]&amp;PLANC[N2]&amp;PLANC[N3]&amp;PLANC[N4]&amp;PLANC[N5]</f>
        <v>1222.001</v>
      </c>
      <c r="G44" s="105" t="str">
        <f>IF(PLANC[N5]&lt;&gt;"",PLANC[N1]&amp;PLANC[N2]&amp;PLANC[N3]&amp;PLANC[N4]&amp;PLANC[N5],"")</f>
        <v>1222.001</v>
      </c>
      <c r="H44" s="188" t="s">
        <v>302</v>
      </c>
    </row>
    <row r="45" spans="1:8" x14ac:dyDescent="0.25">
      <c r="A45" s="105">
        <v>1</v>
      </c>
      <c r="B45" s="105">
        <v>3</v>
      </c>
      <c r="F45" s="105" t="str">
        <f>PLANC[N1]&amp;PLANC[N2]&amp;PLANC[N3]&amp;PLANC[N4]&amp;PLANC[N5]</f>
        <v>13</v>
      </c>
      <c r="G45" s="105" t="str">
        <f>IF(PLANC[N5]&lt;&gt;"",PLANC[N1]&amp;PLANC[N2]&amp;PLANC[N3]&amp;PLANC[N4]&amp;PLANC[N5],"")</f>
        <v/>
      </c>
      <c r="H45" s="188" t="s">
        <v>303</v>
      </c>
    </row>
    <row r="46" spans="1:8" x14ac:dyDescent="0.25">
      <c r="A46" s="105">
        <v>1</v>
      </c>
      <c r="B46" s="105">
        <v>3</v>
      </c>
      <c r="C46" s="105">
        <v>1</v>
      </c>
      <c r="F46" s="105" t="str">
        <f>PLANC[N1]&amp;PLANC[N2]&amp;PLANC[N3]&amp;PLANC[N4]&amp;PLANC[N5]</f>
        <v>131</v>
      </c>
      <c r="G46" s="105" t="str">
        <f>IF(PLANC[N5]&lt;&gt;"",PLANC[N1]&amp;PLANC[N2]&amp;PLANC[N3]&amp;PLANC[N4]&amp;PLANC[N5],"")</f>
        <v/>
      </c>
      <c r="H46" s="188" t="s">
        <v>304</v>
      </c>
    </row>
    <row r="47" spans="1:8" x14ac:dyDescent="0.25">
      <c r="A47" s="105">
        <v>1</v>
      </c>
      <c r="B47" s="105">
        <v>3</v>
      </c>
      <c r="C47" s="105">
        <v>1</v>
      </c>
      <c r="D47" s="105">
        <v>1</v>
      </c>
      <c r="F47" s="105" t="str">
        <f>PLANC[N1]&amp;PLANC[N2]&amp;PLANC[N3]&amp;PLANC[N4]&amp;PLANC[N5]</f>
        <v>1311</v>
      </c>
      <c r="G47" s="105" t="str">
        <f>IF(PLANC[N5]&lt;&gt;"",PLANC[N1]&amp;PLANC[N2]&amp;PLANC[N3]&amp;PLANC[N4]&amp;PLANC[N5],"")</f>
        <v/>
      </c>
      <c r="H47" s="188" t="s">
        <v>305</v>
      </c>
    </row>
    <row r="48" spans="1:8" x14ac:dyDescent="0.25">
      <c r="A48" s="105">
        <v>1</v>
      </c>
      <c r="B48" s="105">
        <v>3</v>
      </c>
      <c r="C48" s="105">
        <v>1</v>
      </c>
      <c r="D48" s="105">
        <v>1</v>
      </c>
      <c r="E48" s="105" t="s">
        <v>81</v>
      </c>
      <c r="F48" s="105" t="str">
        <f>PLANC[N1]&amp;PLANC[N2]&amp;PLANC[N3]&amp;PLANC[N4]&amp;PLANC[N5]</f>
        <v>1311.001</v>
      </c>
      <c r="G48" s="105" t="str">
        <f>IF(PLANC[N5]&lt;&gt;"",PLANC[N1]&amp;PLANC[N2]&amp;PLANC[N3]&amp;PLANC[N4]&amp;PLANC[N5],"")</f>
        <v>1311.001</v>
      </c>
      <c r="H48" s="188" t="s">
        <v>305</v>
      </c>
    </row>
    <row r="49" spans="1:8" x14ac:dyDescent="0.25">
      <c r="A49" s="105">
        <v>1</v>
      </c>
      <c r="B49" s="105">
        <v>3</v>
      </c>
      <c r="C49" s="105">
        <v>1</v>
      </c>
      <c r="D49" s="105">
        <v>2</v>
      </c>
      <c r="F49" s="105" t="str">
        <f>PLANC[N1]&amp;PLANC[N2]&amp;PLANC[N3]&amp;PLANC[N4]&amp;PLANC[N5]</f>
        <v>1312</v>
      </c>
      <c r="G49" s="105" t="str">
        <f>IF(PLANC[N5]&lt;&gt;"",PLANC[N1]&amp;PLANC[N2]&amp;PLANC[N3]&amp;PLANC[N4]&amp;PLANC[N5],"")</f>
        <v/>
      </c>
      <c r="H49" s="188" t="s">
        <v>306</v>
      </c>
    </row>
    <row r="50" spans="1:8" x14ac:dyDescent="0.25">
      <c r="A50" s="105">
        <v>1</v>
      </c>
      <c r="B50" s="105">
        <v>3</v>
      </c>
      <c r="C50" s="105">
        <v>2</v>
      </c>
      <c r="F50" s="105" t="str">
        <f>PLANC[N1]&amp;PLANC[N2]&amp;PLANC[N3]&amp;PLANC[N4]&amp;PLANC[N5]</f>
        <v>132</v>
      </c>
      <c r="G50" s="105" t="str">
        <f>IF(PLANC[N5]&lt;&gt;"",PLANC[N1]&amp;PLANC[N2]&amp;PLANC[N3]&amp;PLANC[N4]&amp;PLANC[N5],"")</f>
        <v/>
      </c>
      <c r="H50" s="188" t="s">
        <v>307</v>
      </c>
    </row>
    <row r="51" spans="1:8" x14ac:dyDescent="0.25">
      <c r="A51" s="105">
        <v>1</v>
      </c>
      <c r="B51" s="105">
        <v>3</v>
      </c>
      <c r="C51" s="105">
        <v>2</v>
      </c>
      <c r="D51" s="105">
        <v>1</v>
      </c>
      <c r="F51" s="105" t="str">
        <f>PLANC[N1]&amp;PLANC[N2]&amp;PLANC[N3]&amp;PLANC[N4]&amp;PLANC[N5]</f>
        <v>1321</v>
      </c>
      <c r="G51" s="105" t="str">
        <f>IF(PLANC[N5]&lt;&gt;"",PLANC[N1]&amp;PLANC[N2]&amp;PLANC[N3]&amp;PLANC[N4]&amp;PLANC[N5],"")</f>
        <v/>
      </c>
      <c r="H51" s="188" t="s">
        <v>308</v>
      </c>
    </row>
    <row r="52" spans="1:8" x14ac:dyDescent="0.25">
      <c r="A52" s="105">
        <v>1</v>
      </c>
      <c r="B52" s="105">
        <v>3</v>
      </c>
      <c r="C52" s="105">
        <v>2</v>
      </c>
      <c r="D52" s="105">
        <v>1</v>
      </c>
      <c r="E52" s="105" t="s">
        <v>81</v>
      </c>
      <c r="F52" s="105" t="str">
        <f>PLANC[N1]&amp;PLANC[N2]&amp;PLANC[N3]&amp;PLANC[N4]&amp;PLANC[N5]</f>
        <v>1321.001</v>
      </c>
      <c r="G52" s="105" t="str">
        <f>IF(PLANC[N5]&lt;&gt;"",PLANC[N1]&amp;PLANC[N2]&amp;PLANC[N3]&amp;PLANC[N4]&amp;PLANC[N5],"")</f>
        <v>1321.001</v>
      </c>
      <c r="H52" s="188" t="s">
        <v>309</v>
      </c>
    </row>
    <row r="53" spans="1:8" x14ac:dyDescent="0.25">
      <c r="A53" s="105">
        <v>2</v>
      </c>
      <c r="F53" s="105" t="str">
        <f>PLANC[N1]&amp;PLANC[N2]&amp;PLANC[N3]&amp;PLANC[N4]&amp;PLANC[N5]</f>
        <v>2</v>
      </c>
      <c r="G53" s="105" t="str">
        <f>IF(PLANC[N5]&lt;&gt;"",PLANC[N1]&amp;PLANC[N2]&amp;PLANC[N3]&amp;PLANC[N4]&amp;PLANC[N5],"")</f>
        <v/>
      </c>
      <c r="H53" s="188" t="s">
        <v>107</v>
      </c>
    </row>
    <row r="54" spans="1:8" x14ac:dyDescent="0.25">
      <c r="A54" s="105">
        <v>2</v>
      </c>
      <c r="B54" s="105">
        <v>1</v>
      </c>
      <c r="F54" s="105" t="str">
        <f>PLANC[N1]&amp;PLANC[N2]&amp;PLANC[N3]&amp;PLANC[N4]&amp;PLANC[N5]</f>
        <v>21</v>
      </c>
      <c r="G54" s="105" t="str">
        <f>IF(PLANC[N5]&lt;&gt;"",PLANC[N1]&amp;PLANC[N2]&amp;PLANC[N3]&amp;PLANC[N4]&amp;PLANC[N5],"")</f>
        <v/>
      </c>
      <c r="H54" s="188" t="s">
        <v>310</v>
      </c>
    </row>
    <row r="55" spans="1:8" x14ac:dyDescent="0.25">
      <c r="A55" s="105">
        <v>2</v>
      </c>
      <c r="B55" s="105">
        <v>1</v>
      </c>
      <c r="C55" s="105">
        <v>1</v>
      </c>
      <c r="F55" s="105" t="str">
        <f>PLANC[N1]&amp;PLANC[N2]&amp;PLANC[N3]&amp;PLANC[N4]&amp;PLANC[N5]</f>
        <v>211</v>
      </c>
      <c r="G55" s="105" t="str">
        <f>IF(PLANC[N5]&lt;&gt;"",PLANC[N1]&amp;PLANC[N2]&amp;PLANC[N3]&amp;PLANC[N4]&amp;PLANC[N5],"")</f>
        <v/>
      </c>
      <c r="H55" s="188" t="s">
        <v>311</v>
      </c>
    </row>
    <row r="56" spans="1:8" x14ac:dyDescent="0.25">
      <c r="A56" s="105">
        <v>2</v>
      </c>
      <c r="B56" s="105">
        <v>1</v>
      </c>
      <c r="C56" s="105">
        <v>1</v>
      </c>
      <c r="D56" s="105">
        <v>1</v>
      </c>
      <c r="F56" s="105" t="str">
        <f>PLANC[N1]&amp;PLANC[N2]&amp;PLANC[N3]&amp;PLANC[N4]&amp;PLANC[N5]</f>
        <v>2111</v>
      </c>
      <c r="G56" s="105" t="str">
        <f>IF(PLANC[N5]&lt;&gt;"",PLANC[N1]&amp;PLANC[N2]&amp;PLANC[N3]&amp;PLANC[N4]&amp;PLANC[N5],"")</f>
        <v/>
      </c>
      <c r="H56" s="188" t="s">
        <v>312</v>
      </c>
    </row>
    <row r="57" spans="1:8" x14ac:dyDescent="0.25">
      <c r="A57" s="105">
        <v>2</v>
      </c>
      <c r="B57" s="105">
        <v>1</v>
      </c>
      <c r="C57" s="105">
        <v>1</v>
      </c>
      <c r="D57" s="105">
        <v>1</v>
      </c>
      <c r="E57" s="132" t="s">
        <v>81</v>
      </c>
      <c r="F57" s="105" t="str">
        <f>PLANC[N1]&amp;PLANC[N2]&amp;PLANC[N3]&amp;PLANC[N4]&amp;PLANC[N5]</f>
        <v>2111.001</v>
      </c>
      <c r="G57" s="105" t="str">
        <f>IF(PLANC[N5]&lt;&gt;"",PLANC[N1]&amp;PLANC[N2]&amp;PLANC[N3]&amp;PLANC[N4]&amp;PLANC[N5],"")</f>
        <v>2111.001</v>
      </c>
      <c r="H57" s="188" t="s">
        <v>313</v>
      </c>
    </row>
    <row r="58" spans="1:8" x14ac:dyDescent="0.25">
      <c r="A58" s="105">
        <v>2</v>
      </c>
      <c r="B58" s="105">
        <v>1</v>
      </c>
      <c r="C58" s="105">
        <v>1</v>
      </c>
      <c r="D58" s="105">
        <v>2</v>
      </c>
      <c r="F58" s="105" t="str">
        <f>PLANC[N1]&amp;PLANC[N2]&amp;PLANC[N3]&amp;PLANC[N4]&amp;PLANC[N5]</f>
        <v>2112</v>
      </c>
      <c r="G58" s="105" t="str">
        <f>IF(PLANC[N5]&lt;&gt;"",PLANC[N1]&amp;PLANC[N2]&amp;PLANC[N3]&amp;PLANC[N4]&amp;PLANC[N5],"")</f>
        <v/>
      </c>
      <c r="H58" s="188" t="s">
        <v>108</v>
      </c>
    </row>
    <row r="59" spans="1:8" x14ac:dyDescent="0.25">
      <c r="A59" s="105">
        <v>2</v>
      </c>
      <c r="B59" s="105">
        <v>1</v>
      </c>
      <c r="C59" s="105">
        <v>1</v>
      </c>
      <c r="D59" s="105">
        <v>2</v>
      </c>
      <c r="E59" s="105" t="s">
        <v>81</v>
      </c>
      <c r="F59" s="105" t="str">
        <f>PLANC[N1]&amp;PLANC[N2]&amp;PLANC[N3]&amp;PLANC[N4]&amp;PLANC[N5]</f>
        <v>2112.001</v>
      </c>
      <c r="G59" s="105" t="str">
        <f>IF(PLANC[N5]&lt;&gt;"",PLANC[N1]&amp;PLANC[N2]&amp;PLANC[N3]&amp;PLANC[N4]&amp;PLANC[N5],"")</f>
        <v>2112.001</v>
      </c>
      <c r="H59" s="188" t="s">
        <v>314</v>
      </c>
    </row>
    <row r="60" spans="1:8" x14ac:dyDescent="0.25">
      <c r="A60" s="105">
        <v>2</v>
      </c>
      <c r="B60" s="105">
        <v>1</v>
      </c>
      <c r="C60" s="105">
        <v>1</v>
      </c>
      <c r="D60" s="105">
        <v>3</v>
      </c>
      <c r="F60" s="105" t="str">
        <f>PLANC[N1]&amp;PLANC[N2]&amp;PLANC[N3]&amp;PLANC[N4]&amp;PLANC[N5]</f>
        <v>2113</v>
      </c>
      <c r="G60" s="105" t="str">
        <f>IF(PLANC[N5]&lt;&gt;"",PLANC[N1]&amp;PLANC[N2]&amp;PLANC[N3]&amp;PLANC[N4]&amp;PLANC[N5],"")</f>
        <v/>
      </c>
      <c r="H60" s="188" t="s">
        <v>315</v>
      </c>
    </row>
    <row r="61" spans="1:8" x14ac:dyDescent="0.25">
      <c r="A61" s="105">
        <v>2</v>
      </c>
      <c r="B61" s="105">
        <v>1</v>
      </c>
      <c r="C61" s="105">
        <v>1</v>
      </c>
      <c r="D61" s="105">
        <v>3</v>
      </c>
      <c r="E61" s="105" t="s">
        <v>81</v>
      </c>
      <c r="F61" s="105" t="str">
        <f>PLANC[N1]&amp;PLANC[N2]&amp;PLANC[N3]&amp;PLANC[N4]&amp;PLANC[N5]</f>
        <v>2113.001</v>
      </c>
      <c r="G61" s="105" t="str">
        <f>IF(PLANC[N5]&lt;&gt;"",PLANC[N1]&amp;PLANC[N2]&amp;PLANC[N3]&amp;PLANC[N4]&amp;PLANC[N5],"")</f>
        <v>2113.001</v>
      </c>
      <c r="H61" s="188" t="s">
        <v>316</v>
      </c>
    </row>
    <row r="62" spans="1:8" x14ac:dyDescent="0.25">
      <c r="A62" s="105">
        <v>2</v>
      </c>
      <c r="B62" s="105">
        <v>1</v>
      </c>
      <c r="C62" s="105">
        <v>1</v>
      </c>
      <c r="D62" s="105">
        <v>3</v>
      </c>
      <c r="E62" s="105" t="s">
        <v>82</v>
      </c>
      <c r="F62" s="105" t="str">
        <f>PLANC[N1]&amp;PLANC[N2]&amp;PLANC[N3]&amp;PLANC[N4]&amp;PLANC[N5]</f>
        <v>2113.002</v>
      </c>
      <c r="G62" s="105" t="str">
        <f>IF(PLANC[N5]&lt;&gt;"",PLANC[N1]&amp;PLANC[N2]&amp;PLANC[N3]&amp;PLANC[N4]&amp;PLANC[N5],"")</f>
        <v>2113.002</v>
      </c>
      <c r="H62" s="188" t="s">
        <v>317</v>
      </c>
    </row>
    <row r="63" spans="1:8" x14ac:dyDescent="0.25">
      <c r="A63" s="105">
        <v>2</v>
      </c>
      <c r="B63" s="105">
        <v>1</v>
      </c>
      <c r="C63" s="105">
        <v>1</v>
      </c>
      <c r="D63" s="105">
        <v>4</v>
      </c>
      <c r="F63" s="105" t="str">
        <f>PLANC[N1]&amp;PLANC[N2]&amp;PLANC[N3]&amp;PLANC[N4]&amp;PLANC[N5]</f>
        <v>2114</v>
      </c>
      <c r="G63" s="105" t="str">
        <f>IF(PLANC[N5]&lt;&gt;"",PLANC[N1]&amp;PLANC[N2]&amp;PLANC[N3]&amp;PLANC[N4]&amp;PLANC[N5],"")</f>
        <v/>
      </c>
      <c r="H63" s="188" t="s">
        <v>318</v>
      </c>
    </row>
    <row r="64" spans="1:8" x14ac:dyDescent="0.25">
      <c r="A64" s="105">
        <v>2</v>
      </c>
      <c r="B64" s="105">
        <v>1</v>
      </c>
      <c r="C64" s="105">
        <v>1</v>
      </c>
      <c r="D64" s="105">
        <v>4</v>
      </c>
      <c r="E64" s="105" t="s">
        <v>81</v>
      </c>
      <c r="F64" s="105" t="str">
        <f>PLANC[N1]&amp;PLANC[N2]&amp;PLANC[N3]&amp;PLANC[N4]&amp;PLANC[N5]</f>
        <v>2114.001</v>
      </c>
      <c r="G64" s="105" t="str">
        <f>IF(PLANC[N5]&lt;&gt;"",PLANC[N1]&amp;PLANC[N2]&amp;PLANC[N3]&amp;PLANC[N4]&amp;PLANC[N5],"")</f>
        <v>2114.001</v>
      </c>
      <c r="H64" s="188" t="s">
        <v>319</v>
      </c>
    </row>
    <row r="65" spans="1:8" x14ac:dyDescent="0.25">
      <c r="A65" s="105">
        <v>2</v>
      </c>
      <c r="B65" s="105">
        <v>1</v>
      </c>
      <c r="C65" s="105">
        <v>2</v>
      </c>
      <c r="F65" s="105" t="str">
        <f>PLANC[N1]&amp;PLANC[N2]&amp;PLANC[N3]&amp;PLANC[N4]&amp;PLANC[N5]</f>
        <v>212</v>
      </c>
      <c r="G65" s="105" t="str">
        <f>IF(PLANC[N5]&lt;&gt;"",PLANC[N1]&amp;PLANC[N2]&amp;PLANC[N3]&amp;PLANC[N4]&amp;PLANC[N5],"")</f>
        <v/>
      </c>
      <c r="H65" s="188" t="s">
        <v>320</v>
      </c>
    </row>
    <row r="66" spans="1:8" x14ac:dyDescent="0.25">
      <c r="A66" s="105">
        <v>2</v>
      </c>
      <c r="B66" s="105">
        <v>1</v>
      </c>
      <c r="C66" s="105">
        <v>2</v>
      </c>
      <c r="D66" s="105">
        <v>1</v>
      </c>
      <c r="F66" s="105" t="str">
        <f>PLANC[N1]&amp;PLANC[N2]&amp;PLANC[N3]&amp;PLANC[N4]&amp;PLANC[N5]</f>
        <v>2121</v>
      </c>
      <c r="G66" s="105" t="str">
        <f>IF(PLANC[N5]&lt;&gt;"",PLANC[N1]&amp;PLANC[N2]&amp;PLANC[N3]&amp;PLANC[N4]&amp;PLANC[N5],"")</f>
        <v/>
      </c>
      <c r="H66" s="188" t="s">
        <v>321</v>
      </c>
    </row>
    <row r="67" spans="1:8" x14ac:dyDescent="0.25">
      <c r="A67" s="105">
        <v>2</v>
      </c>
      <c r="B67" s="105">
        <v>1</v>
      </c>
      <c r="C67" s="105">
        <v>2</v>
      </c>
      <c r="D67" s="105">
        <v>1</v>
      </c>
      <c r="E67" s="105" t="s">
        <v>81</v>
      </c>
      <c r="F67" s="105" t="str">
        <f>PLANC[N1]&amp;PLANC[N2]&amp;PLANC[N3]&amp;PLANC[N4]&amp;PLANC[N5]</f>
        <v>2121.001</v>
      </c>
      <c r="G67" s="105" t="str">
        <f>IF(PLANC[N5]&lt;&gt;"",PLANC[N1]&amp;PLANC[N2]&amp;PLANC[N3]&amp;PLANC[N4]&amp;PLANC[N5],"")</f>
        <v>2121.001</v>
      </c>
      <c r="H67" s="188" t="s">
        <v>322</v>
      </c>
    </row>
    <row r="68" spans="1:8" x14ac:dyDescent="0.25">
      <c r="A68" s="105">
        <v>2</v>
      </c>
      <c r="B68" s="105">
        <v>1</v>
      </c>
      <c r="C68" s="105">
        <v>2</v>
      </c>
      <c r="D68" s="105">
        <v>1</v>
      </c>
      <c r="E68" s="105" t="s">
        <v>82</v>
      </c>
      <c r="F68" s="105" t="str">
        <f>PLANC[N1]&amp;PLANC[N2]&amp;PLANC[N3]&amp;PLANC[N4]&amp;PLANC[N5]</f>
        <v>2121.002</v>
      </c>
      <c r="G68" s="105" t="str">
        <f>IF(PLANC[N5]&lt;&gt;"",PLANC[N1]&amp;PLANC[N2]&amp;PLANC[N3]&amp;PLANC[N4]&amp;PLANC[N5],"")</f>
        <v>2121.002</v>
      </c>
      <c r="H68" s="188" t="s">
        <v>323</v>
      </c>
    </row>
    <row r="69" spans="1:8" x14ac:dyDescent="0.25">
      <c r="A69" s="105">
        <v>2</v>
      </c>
      <c r="B69" s="105">
        <v>1</v>
      </c>
      <c r="C69" s="105">
        <v>2</v>
      </c>
      <c r="D69" s="105">
        <v>1</v>
      </c>
      <c r="E69" s="105" t="s">
        <v>89</v>
      </c>
      <c r="F69" s="105" t="str">
        <f>PLANC[N1]&amp;PLANC[N2]&amp;PLANC[N3]&amp;PLANC[N4]&amp;PLANC[N5]</f>
        <v>2121.003</v>
      </c>
      <c r="G69" s="105" t="str">
        <f>IF(PLANC[N5]&lt;&gt;"",PLANC[N1]&amp;PLANC[N2]&amp;PLANC[N3]&amp;PLANC[N4]&amp;PLANC[N5],"")</f>
        <v>2121.003</v>
      </c>
      <c r="H69" s="188" t="s">
        <v>324</v>
      </c>
    </row>
    <row r="70" spans="1:8" x14ac:dyDescent="0.25">
      <c r="A70" s="105">
        <v>2</v>
      </c>
      <c r="B70" s="105">
        <v>1</v>
      </c>
      <c r="C70" s="105">
        <v>2</v>
      </c>
      <c r="D70" s="105">
        <v>2</v>
      </c>
      <c r="F70" s="105" t="str">
        <f>PLANC[N1]&amp;PLANC[N2]&amp;PLANC[N3]&amp;PLANC[N4]&amp;PLANC[N5]</f>
        <v>2122</v>
      </c>
      <c r="G70" s="105" t="str">
        <f>IF(PLANC[N5]&lt;&gt;"",PLANC[N1]&amp;PLANC[N2]&amp;PLANC[N3]&amp;PLANC[N4]&amp;PLANC[N5],"")</f>
        <v/>
      </c>
      <c r="H70" s="188" t="s">
        <v>325</v>
      </c>
    </row>
    <row r="71" spans="1:8" x14ac:dyDescent="0.25">
      <c r="A71" s="105">
        <v>2</v>
      </c>
      <c r="B71" s="105">
        <v>1</v>
      </c>
      <c r="C71" s="105">
        <v>2</v>
      </c>
      <c r="D71" s="105">
        <v>2</v>
      </c>
      <c r="E71" s="105" t="s">
        <v>81</v>
      </c>
      <c r="F71" s="105" t="str">
        <f>PLANC[N1]&amp;PLANC[N2]&amp;PLANC[N3]&amp;PLANC[N4]&amp;PLANC[N5]</f>
        <v>2122.001</v>
      </c>
      <c r="G71" s="105" t="str">
        <f>IF(PLANC[N5]&lt;&gt;"",PLANC[N1]&amp;PLANC[N2]&amp;PLANC[N3]&amp;PLANC[N4]&amp;PLANC[N5],"")</f>
        <v>2122.001</v>
      </c>
      <c r="H71" s="188" t="s">
        <v>326</v>
      </c>
    </row>
    <row r="72" spans="1:8" x14ac:dyDescent="0.25">
      <c r="A72" s="105">
        <v>2</v>
      </c>
      <c r="B72" s="105">
        <v>1</v>
      </c>
      <c r="C72" s="105">
        <v>2</v>
      </c>
      <c r="D72" s="105">
        <v>2</v>
      </c>
      <c r="E72" s="105" t="s">
        <v>82</v>
      </c>
      <c r="F72" s="105" t="str">
        <f>PLANC[N1]&amp;PLANC[N2]&amp;PLANC[N3]&amp;PLANC[N4]&amp;PLANC[N5]</f>
        <v>2122.002</v>
      </c>
      <c r="G72" s="105" t="str">
        <f>IF(PLANC[N5]&lt;&gt;"",PLANC[N1]&amp;PLANC[N2]&amp;PLANC[N3]&amp;PLANC[N4]&amp;PLANC[N5],"")</f>
        <v>2122.002</v>
      </c>
      <c r="H72" s="188" t="s">
        <v>327</v>
      </c>
    </row>
    <row r="73" spans="1:8" x14ac:dyDescent="0.25">
      <c r="A73" s="105">
        <v>2</v>
      </c>
      <c r="B73" s="105">
        <v>1</v>
      </c>
      <c r="C73" s="105">
        <v>2</v>
      </c>
      <c r="D73" s="105">
        <v>3</v>
      </c>
      <c r="E73" s="137"/>
      <c r="F73" s="105" t="str">
        <f>PLANC[N1]&amp;PLANC[N2]&amp;PLANC[N3]&amp;PLANC[N4]&amp;PLANC[N5]</f>
        <v>2123</v>
      </c>
      <c r="G73" s="105" t="str">
        <f>IF(PLANC[N5]&lt;&gt;"",PLANC[N1]&amp;PLANC[N2]&amp;PLANC[N3]&amp;PLANC[N4]&amp;PLANC[N5],"")</f>
        <v/>
      </c>
      <c r="H73" s="188" t="s">
        <v>328</v>
      </c>
    </row>
    <row r="74" spans="1:8" x14ac:dyDescent="0.25">
      <c r="A74" s="105">
        <v>2</v>
      </c>
      <c r="B74" s="105">
        <v>1</v>
      </c>
      <c r="C74" s="105">
        <v>2</v>
      </c>
      <c r="D74" s="105">
        <v>3</v>
      </c>
      <c r="E74" s="105" t="s">
        <v>81</v>
      </c>
      <c r="F74" s="105" t="str">
        <f>PLANC[N1]&amp;PLANC[N2]&amp;PLANC[N3]&amp;PLANC[N4]&amp;PLANC[N5]</f>
        <v>2123.001</v>
      </c>
      <c r="G74" s="105" t="str">
        <f>IF(PLANC[N5]&lt;&gt;"",PLANC[N1]&amp;PLANC[N2]&amp;PLANC[N3]&amp;PLANC[N4]&amp;PLANC[N5],"")</f>
        <v>2123.001</v>
      </c>
      <c r="H74" s="188" t="s">
        <v>329</v>
      </c>
    </row>
    <row r="75" spans="1:8" x14ac:dyDescent="0.25">
      <c r="A75" s="105">
        <v>2</v>
      </c>
      <c r="B75" s="105">
        <v>1</v>
      </c>
      <c r="C75" s="105">
        <v>2</v>
      </c>
      <c r="D75" s="105">
        <v>3</v>
      </c>
      <c r="E75" s="105" t="s">
        <v>82</v>
      </c>
      <c r="F75" s="105" t="str">
        <f>PLANC[N1]&amp;PLANC[N2]&amp;PLANC[N3]&amp;PLANC[N4]&amp;PLANC[N5]</f>
        <v>2123.002</v>
      </c>
      <c r="G75" s="105" t="str">
        <f>IF(PLANC[N5]&lt;&gt;"",PLANC[N1]&amp;PLANC[N2]&amp;PLANC[N3]&amp;PLANC[N4]&amp;PLANC[N5],"")</f>
        <v>2123.002</v>
      </c>
      <c r="H75" s="188" t="s">
        <v>330</v>
      </c>
    </row>
    <row r="76" spans="1:8" x14ac:dyDescent="0.25">
      <c r="A76" s="105">
        <v>2</v>
      </c>
      <c r="B76" s="105">
        <v>1</v>
      </c>
      <c r="C76" s="105">
        <v>2</v>
      </c>
      <c r="D76" s="105">
        <v>3</v>
      </c>
      <c r="E76" s="105" t="s">
        <v>89</v>
      </c>
      <c r="F76" s="105" t="str">
        <f>PLANC[N1]&amp;PLANC[N2]&amp;PLANC[N3]&amp;PLANC[N4]&amp;PLANC[N5]</f>
        <v>2123.003</v>
      </c>
      <c r="G76" s="105" t="str">
        <f>IF(PLANC[N5]&lt;&gt;"",PLANC[N1]&amp;PLANC[N2]&amp;PLANC[N3]&amp;PLANC[N4]&amp;PLANC[N5],"")</f>
        <v>2123.003</v>
      </c>
      <c r="H76" s="188" t="s">
        <v>331</v>
      </c>
    </row>
    <row r="77" spans="1:8" x14ac:dyDescent="0.25">
      <c r="A77" s="105">
        <v>2</v>
      </c>
      <c r="B77" s="105">
        <v>1</v>
      </c>
      <c r="C77" s="105">
        <v>3</v>
      </c>
      <c r="F77" s="105" t="str">
        <f>PLANC[N1]&amp;PLANC[N2]&amp;PLANC[N3]&amp;PLANC[N4]&amp;PLANC[N5]</f>
        <v>213</v>
      </c>
      <c r="G77" s="105" t="str">
        <f>IF(PLANC[N5]&lt;&gt;"",PLANC[N1]&amp;PLANC[N2]&amp;PLANC[N3]&amp;PLANC[N4]&amp;PLANC[N5],"")</f>
        <v/>
      </c>
      <c r="H77" s="188" t="s">
        <v>332</v>
      </c>
    </row>
    <row r="78" spans="1:8" x14ac:dyDescent="0.25">
      <c r="A78" s="105">
        <v>2</v>
      </c>
      <c r="B78" s="105">
        <v>1</v>
      </c>
      <c r="C78" s="105">
        <v>3</v>
      </c>
      <c r="D78" s="105">
        <v>1</v>
      </c>
      <c r="F78" s="105" t="str">
        <f>PLANC[N1]&amp;PLANC[N2]&amp;PLANC[N3]&amp;PLANC[N4]&amp;PLANC[N5]</f>
        <v>2131</v>
      </c>
      <c r="G78" s="105" t="str">
        <f>IF(PLANC[N5]&lt;&gt;"",PLANC[N1]&amp;PLANC[N2]&amp;PLANC[N3]&amp;PLANC[N4]&amp;PLANC[N5],"")</f>
        <v/>
      </c>
      <c r="H78" s="188" t="s">
        <v>109</v>
      </c>
    </row>
    <row r="79" spans="1:8" x14ac:dyDescent="0.25">
      <c r="A79" s="105">
        <v>2</v>
      </c>
      <c r="B79" s="105">
        <v>1</v>
      </c>
      <c r="C79" s="105">
        <v>3</v>
      </c>
      <c r="D79" s="105">
        <v>1</v>
      </c>
      <c r="E79" s="105" t="s">
        <v>81</v>
      </c>
      <c r="F79" s="105" t="str">
        <f>PLANC[N1]&amp;PLANC[N2]&amp;PLANC[N3]&amp;PLANC[N4]&amp;PLANC[N5]</f>
        <v>2131.001</v>
      </c>
      <c r="G79" s="105" t="str">
        <f>IF(PLANC[N5]&lt;&gt;"",PLANC[N1]&amp;PLANC[N2]&amp;PLANC[N3]&amp;PLANC[N4]&amp;PLANC[N5],"")</f>
        <v>2131.001</v>
      </c>
      <c r="H79" s="188" t="s">
        <v>333</v>
      </c>
    </row>
    <row r="80" spans="1:8" x14ac:dyDescent="0.25">
      <c r="A80" s="105">
        <v>2</v>
      </c>
      <c r="B80" s="105">
        <v>1</v>
      </c>
      <c r="C80" s="105">
        <v>3</v>
      </c>
      <c r="D80" s="105">
        <v>1</v>
      </c>
      <c r="E80" s="105" t="s">
        <v>82</v>
      </c>
      <c r="F80" s="105" t="str">
        <f>PLANC[N1]&amp;PLANC[N2]&amp;PLANC[N3]&amp;PLANC[N4]&amp;PLANC[N5]</f>
        <v>2131.002</v>
      </c>
      <c r="G80" s="105" t="str">
        <f>IF(PLANC[N5]&lt;&gt;"",PLANC[N1]&amp;PLANC[N2]&amp;PLANC[N3]&amp;PLANC[N4]&amp;PLANC[N5],"")</f>
        <v>2131.002</v>
      </c>
      <c r="H80" s="188" t="s">
        <v>334</v>
      </c>
    </row>
    <row r="81" spans="1:8" x14ac:dyDescent="0.25">
      <c r="A81" s="105">
        <v>2</v>
      </c>
      <c r="B81" s="105">
        <v>1</v>
      </c>
      <c r="C81" s="105">
        <v>3</v>
      </c>
      <c r="D81" s="105">
        <v>2</v>
      </c>
      <c r="F81" s="105" t="str">
        <f>PLANC[N1]&amp;PLANC[N2]&amp;PLANC[N3]&amp;PLANC[N4]&amp;PLANC[N5]</f>
        <v>2132</v>
      </c>
      <c r="G81" s="105" t="str">
        <f>IF(PLANC[N5]&lt;&gt;"",PLANC[N1]&amp;PLANC[N2]&amp;PLANC[N3]&amp;PLANC[N4]&amp;PLANC[N5],"")</f>
        <v/>
      </c>
      <c r="H81" s="188" t="s">
        <v>335</v>
      </c>
    </row>
    <row r="82" spans="1:8" x14ac:dyDescent="0.25">
      <c r="A82" s="105">
        <v>2</v>
      </c>
      <c r="B82" s="105">
        <v>1</v>
      </c>
      <c r="C82" s="105">
        <v>3</v>
      </c>
      <c r="D82" s="105">
        <v>2</v>
      </c>
      <c r="E82" s="105" t="s">
        <v>81</v>
      </c>
      <c r="F82" s="105" t="str">
        <f>PLANC[N1]&amp;PLANC[N2]&amp;PLANC[N3]&amp;PLANC[N4]&amp;PLANC[N5]</f>
        <v>2132.001</v>
      </c>
      <c r="G82" s="105" t="str">
        <f>IF(PLANC[N5]&lt;&gt;"",PLANC[N1]&amp;PLANC[N2]&amp;PLANC[N3]&amp;PLANC[N4]&amp;PLANC[N5],"")</f>
        <v>2132.001</v>
      </c>
      <c r="H82" s="188" t="s">
        <v>336</v>
      </c>
    </row>
    <row r="83" spans="1:8" x14ac:dyDescent="0.25">
      <c r="A83" s="105">
        <v>2</v>
      </c>
      <c r="B83" s="105">
        <v>1</v>
      </c>
      <c r="C83" s="105">
        <v>3</v>
      </c>
      <c r="D83" s="105">
        <v>2</v>
      </c>
      <c r="E83" s="105" t="s">
        <v>82</v>
      </c>
      <c r="F83" s="105" t="str">
        <f>PLANC[N1]&amp;PLANC[N2]&amp;PLANC[N3]&amp;PLANC[N4]&amp;PLANC[N5]</f>
        <v>2132.002</v>
      </c>
      <c r="G83" s="105" t="str">
        <f>IF(PLANC[N5]&lt;&gt;"",PLANC[N1]&amp;PLANC[N2]&amp;PLANC[N3]&amp;PLANC[N4]&amp;PLANC[N5],"")</f>
        <v>2132.002</v>
      </c>
      <c r="H83" s="188" t="s">
        <v>337</v>
      </c>
    </row>
    <row r="84" spans="1:8" x14ac:dyDescent="0.25">
      <c r="A84" s="105">
        <v>2</v>
      </c>
      <c r="B84" s="105">
        <v>1</v>
      </c>
      <c r="C84" s="105">
        <v>3</v>
      </c>
      <c r="D84" s="105">
        <v>2</v>
      </c>
      <c r="E84" s="105" t="s">
        <v>89</v>
      </c>
      <c r="F84" s="105" t="str">
        <f>PLANC[N1]&amp;PLANC[N2]&amp;PLANC[N3]&amp;PLANC[N4]&amp;PLANC[N5]</f>
        <v>2132.003</v>
      </c>
      <c r="G84" s="105" t="str">
        <f>IF(PLANC[N5]&lt;&gt;"",PLANC[N1]&amp;PLANC[N2]&amp;PLANC[N3]&amp;PLANC[N4]&amp;PLANC[N5],"")</f>
        <v>2132.003</v>
      </c>
      <c r="H84" s="188" t="s">
        <v>338</v>
      </c>
    </row>
    <row r="85" spans="1:8" x14ac:dyDescent="0.25">
      <c r="A85" s="105">
        <v>2</v>
      </c>
      <c r="B85" s="105">
        <v>1</v>
      </c>
      <c r="C85" s="105">
        <v>3</v>
      </c>
      <c r="D85" s="105">
        <v>2</v>
      </c>
      <c r="E85" s="105" t="s">
        <v>90</v>
      </c>
      <c r="F85" s="105" t="str">
        <f>PLANC[N1]&amp;PLANC[N2]&amp;PLANC[N3]&amp;PLANC[N4]&amp;PLANC[N5]</f>
        <v>2132.004</v>
      </c>
      <c r="G85" s="105" t="str">
        <f>IF(PLANC[N5]&lt;&gt;"",PLANC[N1]&amp;PLANC[N2]&amp;PLANC[N3]&amp;PLANC[N4]&amp;PLANC[N5],"")</f>
        <v>2132.004</v>
      </c>
      <c r="H85" s="188" t="s">
        <v>339</v>
      </c>
    </row>
    <row r="86" spans="1:8" x14ac:dyDescent="0.25">
      <c r="A86" s="105">
        <v>2</v>
      </c>
      <c r="B86" s="105">
        <v>1</v>
      </c>
      <c r="C86" s="105">
        <v>3</v>
      </c>
      <c r="D86" s="105">
        <v>3</v>
      </c>
      <c r="F86" s="105" t="str">
        <f>PLANC[N1]&amp;PLANC[N2]&amp;PLANC[N3]&amp;PLANC[N4]&amp;PLANC[N5]</f>
        <v>2133</v>
      </c>
      <c r="G86" s="105" t="str">
        <f>IF(PLANC[N5]&lt;&gt;"",PLANC[N1]&amp;PLANC[N2]&amp;PLANC[N3]&amp;PLANC[N4]&amp;PLANC[N5],"")</f>
        <v/>
      </c>
      <c r="H86" s="188" t="s">
        <v>340</v>
      </c>
    </row>
    <row r="87" spans="1:8" x14ac:dyDescent="0.25">
      <c r="A87" s="105">
        <v>2</v>
      </c>
      <c r="B87" s="105">
        <v>1</v>
      </c>
      <c r="C87" s="105">
        <v>3</v>
      </c>
      <c r="D87" s="105">
        <v>3</v>
      </c>
      <c r="E87" s="105" t="s">
        <v>81</v>
      </c>
      <c r="F87" s="105" t="str">
        <f>PLANC[N1]&amp;PLANC[N2]&amp;PLANC[N3]&amp;PLANC[N4]&amp;PLANC[N5]</f>
        <v>2133.001</v>
      </c>
      <c r="G87" s="105" t="str">
        <f>IF(PLANC[N5]&lt;&gt;"",PLANC[N1]&amp;PLANC[N2]&amp;PLANC[N3]&amp;PLANC[N4]&amp;PLANC[N5],"")</f>
        <v>2133.001</v>
      </c>
      <c r="H87" s="188" t="s">
        <v>341</v>
      </c>
    </row>
    <row r="88" spans="1:8" x14ac:dyDescent="0.25">
      <c r="A88" s="105">
        <v>2</v>
      </c>
      <c r="B88" s="105">
        <v>1</v>
      </c>
      <c r="C88" s="105">
        <v>3</v>
      </c>
      <c r="D88" s="105">
        <v>4</v>
      </c>
      <c r="F88" s="105" t="str">
        <f>PLANC[N1]&amp;PLANC[N2]&amp;PLANC[N3]&amp;PLANC[N4]&amp;PLANC[N5]</f>
        <v>2134</v>
      </c>
      <c r="G88" s="105" t="str">
        <f>IF(PLANC[N5]&lt;&gt;"",PLANC[N1]&amp;PLANC[N2]&amp;PLANC[N3]&amp;PLANC[N4]&amp;PLANC[N5],"")</f>
        <v/>
      </c>
      <c r="H88" s="188" t="s">
        <v>342</v>
      </c>
    </row>
    <row r="89" spans="1:8" x14ac:dyDescent="0.25">
      <c r="A89" s="105">
        <v>2</v>
      </c>
      <c r="B89" s="105">
        <v>1</v>
      </c>
      <c r="C89" s="105">
        <v>3</v>
      </c>
      <c r="D89" s="105">
        <v>5</v>
      </c>
      <c r="F89" s="105" t="str">
        <f>PLANC[N1]&amp;PLANC[N2]&amp;PLANC[N3]&amp;PLANC[N4]&amp;PLANC[N5]</f>
        <v>2135</v>
      </c>
      <c r="G89" s="105" t="str">
        <f>IF(PLANC[N5]&lt;&gt;"",PLANC[N1]&amp;PLANC[N2]&amp;PLANC[N3]&amp;PLANC[N4]&amp;PLANC[N5],"")</f>
        <v/>
      </c>
      <c r="H89" s="188" t="s">
        <v>343</v>
      </c>
    </row>
    <row r="90" spans="1:8" x14ac:dyDescent="0.25">
      <c r="A90" s="105">
        <v>2</v>
      </c>
      <c r="B90" s="105">
        <v>1</v>
      </c>
      <c r="C90" s="105">
        <v>3</v>
      </c>
      <c r="D90" s="105">
        <v>5</v>
      </c>
      <c r="E90" s="105" t="s">
        <v>81</v>
      </c>
      <c r="F90" s="105" t="str">
        <f>PLANC[N1]&amp;PLANC[N2]&amp;PLANC[N3]&amp;PLANC[N4]&amp;PLANC[N5]</f>
        <v>2135.001</v>
      </c>
      <c r="G90" s="105" t="str">
        <f>IF(PLANC[N5]&lt;&gt;"",PLANC[N1]&amp;PLANC[N2]&amp;PLANC[N3]&amp;PLANC[N4]&amp;PLANC[N5],"")</f>
        <v>2135.001</v>
      </c>
      <c r="H90" s="188" t="s">
        <v>344</v>
      </c>
    </row>
    <row r="91" spans="1:8" x14ac:dyDescent="0.25">
      <c r="A91" s="105">
        <v>2</v>
      </c>
      <c r="B91" s="105">
        <v>2</v>
      </c>
      <c r="F91" s="105" t="str">
        <f>PLANC[N1]&amp;PLANC[N2]&amp;PLANC[N3]&amp;PLANC[N4]&amp;PLANC[N5]</f>
        <v>22</v>
      </c>
      <c r="G91" s="105" t="str">
        <f>IF(PLANC[N5]&lt;&gt;"",PLANC[N1]&amp;PLANC[N2]&amp;PLANC[N3]&amp;PLANC[N4]&amp;PLANC[N5],"")</f>
        <v/>
      </c>
      <c r="H91" s="188" t="s">
        <v>345</v>
      </c>
    </row>
    <row r="92" spans="1:8" x14ac:dyDescent="0.25">
      <c r="A92" s="105">
        <v>2</v>
      </c>
      <c r="B92" s="105">
        <v>2</v>
      </c>
      <c r="C92" s="105">
        <v>1</v>
      </c>
      <c r="F92" s="105" t="str">
        <f>PLANC[N1]&amp;PLANC[N2]&amp;PLANC[N3]&amp;PLANC[N4]&amp;PLANC[N5]</f>
        <v>221</v>
      </c>
      <c r="G92" s="105" t="str">
        <f>IF(PLANC[N5]&lt;&gt;"",PLANC[N1]&amp;PLANC[N2]&amp;PLANC[N3]&amp;PLANC[N4]&amp;PLANC[N5],"")</f>
        <v/>
      </c>
      <c r="H92" s="188" t="s">
        <v>346</v>
      </c>
    </row>
    <row r="93" spans="1:8" x14ac:dyDescent="0.25">
      <c r="A93" s="105">
        <v>2</v>
      </c>
      <c r="B93" s="105">
        <v>2</v>
      </c>
      <c r="C93" s="105">
        <v>1</v>
      </c>
      <c r="D93" s="105">
        <v>1</v>
      </c>
      <c r="F93" s="105" t="str">
        <f>PLANC[N1]&amp;PLANC[N2]&amp;PLANC[N3]&amp;PLANC[N4]&amp;PLANC[N5]</f>
        <v>2211</v>
      </c>
      <c r="G93" s="105" t="str">
        <f>IF(PLANC[N5]&lt;&gt;"",PLANC[N1]&amp;PLANC[N2]&amp;PLANC[N3]&amp;PLANC[N4]&amp;PLANC[N5],"")</f>
        <v/>
      </c>
      <c r="H93" s="188" t="s">
        <v>347</v>
      </c>
    </row>
    <row r="94" spans="1:8" x14ac:dyDescent="0.25">
      <c r="A94" s="105">
        <v>2</v>
      </c>
      <c r="B94" s="105">
        <v>2</v>
      </c>
      <c r="C94" s="105">
        <v>1</v>
      </c>
      <c r="D94" s="105">
        <v>1</v>
      </c>
      <c r="E94" s="105" t="s">
        <v>81</v>
      </c>
      <c r="F94" s="105" t="str">
        <f>PLANC[N1]&amp;PLANC[N2]&amp;PLANC[N3]&amp;PLANC[N4]&amp;PLANC[N5]</f>
        <v>2211.001</v>
      </c>
      <c r="G94" s="105" t="str">
        <f>IF(PLANC[N5]&lt;&gt;"",PLANC[N1]&amp;PLANC[N2]&amp;PLANC[N3]&amp;PLANC[N4]&amp;PLANC[N5],"")</f>
        <v>2211.001</v>
      </c>
      <c r="H94" s="188" t="s">
        <v>348</v>
      </c>
    </row>
    <row r="95" spans="1:8" x14ac:dyDescent="0.25">
      <c r="A95" s="105">
        <v>3</v>
      </c>
      <c r="F95" s="105" t="str">
        <f>PLANC[N1]&amp;PLANC[N2]&amp;PLANC[N3]&amp;PLANC[N4]&amp;PLANC[N5]</f>
        <v>3</v>
      </c>
      <c r="G95" s="105" t="str">
        <f>IF(PLANC[N5]&lt;&gt;"",PLANC[N1]&amp;PLANC[N2]&amp;PLANC[N3]&amp;PLANC[N4]&amp;PLANC[N5],"")</f>
        <v/>
      </c>
      <c r="H95" s="188" t="s">
        <v>349</v>
      </c>
    </row>
    <row r="96" spans="1:8" x14ac:dyDescent="0.25">
      <c r="A96" s="105">
        <v>3</v>
      </c>
      <c r="B96" s="105">
        <v>1</v>
      </c>
      <c r="F96" s="105" t="str">
        <f>PLANC[N1]&amp;PLANC[N2]&amp;PLANC[N3]&amp;PLANC[N4]&amp;PLANC[N5]</f>
        <v>31</v>
      </c>
      <c r="G96" s="105" t="str">
        <f>IF(PLANC[N5]&lt;&gt;"",PLANC[N1]&amp;PLANC[N2]&amp;PLANC[N3]&amp;PLANC[N4]&amp;PLANC[N5],"")</f>
        <v/>
      </c>
      <c r="H96" s="188" t="s">
        <v>350</v>
      </c>
    </row>
    <row r="97" spans="1:8" x14ac:dyDescent="0.25">
      <c r="A97" s="105">
        <v>3</v>
      </c>
      <c r="B97" s="105">
        <v>1</v>
      </c>
      <c r="C97" s="105">
        <v>1</v>
      </c>
      <c r="F97" s="105" t="str">
        <f>PLANC[N1]&amp;PLANC[N2]&amp;PLANC[N3]&amp;PLANC[N4]&amp;PLANC[N5]</f>
        <v>311</v>
      </c>
      <c r="G97" s="105" t="str">
        <f>IF(PLANC[N5]&lt;&gt;"",PLANC[N1]&amp;PLANC[N2]&amp;PLANC[N3]&amp;PLANC[N4]&amp;PLANC[N5],"")</f>
        <v/>
      </c>
      <c r="H97" s="188" t="s">
        <v>110</v>
      </c>
    </row>
    <row r="98" spans="1:8" x14ac:dyDescent="0.25">
      <c r="A98" s="105">
        <v>3</v>
      </c>
      <c r="B98" s="105">
        <v>1</v>
      </c>
      <c r="C98" s="105">
        <v>1</v>
      </c>
      <c r="D98" s="105">
        <v>1</v>
      </c>
      <c r="F98" s="105" t="str">
        <f>PLANC[N1]&amp;PLANC[N2]&amp;PLANC[N3]&amp;PLANC[N4]&amp;PLANC[N5]</f>
        <v>3111</v>
      </c>
      <c r="G98" s="105" t="str">
        <f>IF(PLANC[N5]&lt;&gt;"",PLANC[N1]&amp;PLANC[N2]&amp;PLANC[N3]&amp;PLANC[N4]&amp;PLANC[N5],"")</f>
        <v/>
      </c>
      <c r="H98" s="188" t="s">
        <v>351</v>
      </c>
    </row>
    <row r="99" spans="1:8" x14ac:dyDescent="0.25">
      <c r="A99" s="105">
        <v>3</v>
      </c>
      <c r="B99" s="105">
        <v>1</v>
      </c>
      <c r="C99" s="105">
        <v>1</v>
      </c>
      <c r="D99" s="105">
        <v>1</v>
      </c>
      <c r="E99" s="105" t="s">
        <v>81</v>
      </c>
      <c r="F99" s="105" t="str">
        <f>PLANC[N1]&amp;PLANC[N2]&amp;PLANC[N3]&amp;PLANC[N4]&amp;PLANC[N5]</f>
        <v>3111.001</v>
      </c>
      <c r="G99" s="105" t="str">
        <f>IF(PLANC[N5]&lt;&gt;"",PLANC[N1]&amp;PLANC[N2]&amp;PLANC[N3]&amp;PLANC[N4]&amp;PLANC[N5],"")</f>
        <v>3111.001</v>
      </c>
      <c r="H99" s="188" t="s">
        <v>352</v>
      </c>
    </row>
    <row r="100" spans="1:8" x14ac:dyDescent="0.25">
      <c r="A100" s="105">
        <v>3</v>
      </c>
      <c r="B100" s="105">
        <v>1</v>
      </c>
      <c r="C100" s="105">
        <v>2</v>
      </c>
      <c r="F100" s="105" t="str">
        <f>PLANC[N1]&amp;PLANC[N2]&amp;PLANC[N3]&amp;PLANC[N4]&amp;PLANC[N5]</f>
        <v>312</v>
      </c>
      <c r="G100" s="105" t="str">
        <f>IF(PLANC[N5]&lt;&gt;"",PLANC[N1]&amp;PLANC[N2]&amp;PLANC[N3]&amp;PLANC[N4]&amp;PLANC[N5],"")</f>
        <v/>
      </c>
      <c r="H100" s="188" t="s">
        <v>353</v>
      </c>
    </row>
    <row r="101" spans="1:8" x14ac:dyDescent="0.25">
      <c r="A101" s="105">
        <v>3</v>
      </c>
      <c r="B101" s="105">
        <v>1</v>
      </c>
      <c r="C101" s="105">
        <v>2</v>
      </c>
      <c r="D101" s="105">
        <v>1</v>
      </c>
      <c r="F101" s="105" t="str">
        <f>PLANC[N1]&amp;PLANC[N2]&amp;PLANC[N3]&amp;PLANC[N4]&amp;PLANC[N5]</f>
        <v>3121</v>
      </c>
      <c r="G101" s="105" t="str">
        <f>IF(PLANC[N5]&lt;&gt;"",PLANC[N1]&amp;PLANC[N2]&amp;PLANC[N3]&amp;PLANC[N4]&amp;PLANC[N5],"")</f>
        <v/>
      </c>
      <c r="H101" s="188" t="s">
        <v>354</v>
      </c>
    </row>
    <row r="102" spans="1:8" x14ac:dyDescent="0.25">
      <c r="A102" s="105">
        <v>3</v>
      </c>
      <c r="B102" s="105">
        <v>1</v>
      </c>
      <c r="C102" s="105">
        <v>2</v>
      </c>
      <c r="D102" s="105">
        <v>1</v>
      </c>
      <c r="E102" s="105" t="s">
        <v>81</v>
      </c>
      <c r="F102" s="105" t="str">
        <f>PLANC[N1]&amp;PLANC[N2]&amp;PLANC[N3]&amp;PLANC[N4]&amp;PLANC[N5]</f>
        <v>3121.001</v>
      </c>
      <c r="G102" s="105" t="str">
        <f>IF(PLANC[N5]&lt;&gt;"",PLANC[N1]&amp;PLANC[N2]&amp;PLANC[N3]&amp;PLANC[N4]&amp;PLANC[N5],"")</f>
        <v>3121.001</v>
      </c>
      <c r="H102" s="188" t="s">
        <v>355</v>
      </c>
    </row>
    <row r="103" spans="1:8" x14ac:dyDescent="0.25">
      <c r="A103" s="105">
        <v>3</v>
      </c>
      <c r="B103" s="105">
        <v>1</v>
      </c>
      <c r="C103" s="105">
        <v>2</v>
      </c>
      <c r="D103" s="105">
        <v>1</v>
      </c>
      <c r="E103" s="105" t="s">
        <v>82</v>
      </c>
      <c r="F103" s="105" t="str">
        <f>PLANC[N1]&amp;PLANC[N2]&amp;PLANC[N3]&amp;PLANC[N4]&amp;PLANC[N5]</f>
        <v>3121.002</v>
      </c>
      <c r="G103" s="105" t="str">
        <f>IF(PLANC[N5]&lt;&gt;"",PLANC[N1]&amp;PLANC[N2]&amp;PLANC[N3]&amp;PLANC[N4]&amp;PLANC[N5],"")</f>
        <v>3121.002</v>
      </c>
      <c r="H103" s="188" t="s">
        <v>356</v>
      </c>
    </row>
    <row r="104" spans="1:8" x14ac:dyDescent="0.25">
      <c r="A104" s="105">
        <v>3</v>
      </c>
      <c r="B104" s="105">
        <v>1</v>
      </c>
      <c r="C104" s="105">
        <v>2</v>
      </c>
      <c r="D104" s="105">
        <v>1</v>
      </c>
      <c r="E104" s="105" t="s">
        <v>89</v>
      </c>
      <c r="F104" s="105" t="str">
        <f>PLANC[N1]&amp;PLANC[N2]&amp;PLANC[N3]&amp;PLANC[N4]&amp;PLANC[N5]</f>
        <v>3121.003</v>
      </c>
      <c r="G104" s="105" t="str">
        <f>IF(PLANC[N5]&lt;&gt;"",PLANC[N1]&amp;PLANC[N2]&amp;PLANC[N3]&amp;PLANC[N4]&amp;PLANC[N5],"")</f>
        <v>3121.003</v>
      </c>
      <c r="H104" s="188" t="s">
        <v>111</v>
      </c>
    </row>
    <row r="105" spans="1:8" x14ac:dyDescent="0.25">
      <c r="A105" s="105">
        <v>3</v>
      </c>
      <c r="B105" s="105">
        <v>1</v>
      </c>
      <c r="C105" s="105">
        <v>3</v>
      </c>
      <c r="F105" s="105" t="str">
        <f>PLANC[N1]&amp;PLANC[N2]&amp;PLANC[N3]&amp;PLANC[N4]&amp;PLANC[N5]</f>
        <v>313</v>
      </c>
      <c r="G105" s="105" t="str">
        <f>IF(PLANC[N5]&lt;&gt;"",PLANC[N1]&amp;PLANC[N2]&amp;PLANC[N3]&amp;PLANC[N4]&amp;PLANC[N5],"")</f>
        <v/>
      </c>
      <c r="H105" s="188" t="s">
        <v>357</v>
      </c>
    </row>
    <row r="106" spans="1:8" x14ac:dyDescent="0.25">
      <c r="A106" s="105">
        <v>3</v>
      </c>
      <c r="B106" s="105">
        <v>1</v>
      </c>
      <c r="C106" s="105">
        <v>3</v>
      </c>
      <c r="D106" s="105">
        <v>1</v>
      </c>
      <c r="F106" s="105" t="str">
        <f>PLANC[N1]&amp;PLANC[N2]&amp;PLANC[N3]&amp;PLANC[N4]&amp;PLANC[N5]</f>
        <v>3131</v>
      </c>
      <c r="G106" s="105" t="str">
        <f>IF(PLANC[N5]&lt;&gt;"",PLANC[N1]&amp;PLANC[N2]&amp;PLANC[N3]&amp;PLANC[N4]&amp;PLANC[N5],"")</f>
        <v/>
      </c>
      <c r="H106" s="188" t="s">
        <v>358</v>
      </c>
    </row>
    <row r="107" spans="1:8" x14ac:dyDescent="0.25">
      <c r="A107" s="105">
        <v>3</v>
      </c>
      <c r="B107" s="105">
        <v>1</v>
      </c>
      <c r="C107" s="105">
        <v>3</v>
      </c>
      <c r="D107" s="105">
        <v>1</v>
      </c>
      <c r="E107" s="105" t="s">
        <v>81</v>
      </c>
      <c r="F107" s="105" t="str">
        <f>PLANC[N1]&amp;PLANC[N2]&amp;PLANC[N3]&amp;PLANC[N4]&amp;PLANC[N5]</f>
        <v>3131.001</v>
      </c>
      <c r="G107" s="105" t="str">
        <f>IF(PLANC[N5]&lt;&gt;"",PLANC[N1]&amp;PLANC[N2]&amp;PLANC[N3]&amp;PLANC[N4]&amp;PLANC[N5],"")</f>
        <v>3131.001</v>
      </c>
      <c r="H107" s="188" t="s">
        <v>359</v>
      </c>
    </row>
    <row r="108" spans="1:8" x14ac:dyDescent="0.25">
      <c r="A108" s="105">
        <v>3</v>
      </c>
      <c r="B108" s="105">
        <v>1</v>
      </c>
      <c r="C108" s="105">
        <v>3</v>
      </c>
      <c r="D108" s="105">
        <v>1</v>
      </c>
      <c r="E108" s="105" t="s">
        <v>82</v>
      </c>
      <c r="F108" s="105" t="str">
        <f>PLANC[N1]&amp;PLANC[N2]&amp;PLANC[N3]&amp;PLANC[N4]&amp;PLANC[N5]</f>
        <v>3131.002</v>
      </c>
      <c r="G108" s="105" t="str">
        <f>IF(PLANC[N5]&lt;&gt;"",PLANC[N1]&amp;PLANC[N2]&amp;PLANC[N3]&amp;PLANC[N4]&amp;PLANC[N5],"")</f>
        <v>3131.002</v>
      </c>
      <c r="H108" s="188" t="s">
        <v>360</v>
      </c>
    </row>
    <row r="109" spans="1:8" x14ac:dyDescent="0.25">
      <c r="A109" s="105">
        <v>3</v>
      </c>
      <c r="B109" s="105">
        <v>1</v>
      </c>
      <c r="C109" s="105">
        <v>3</v>
      </c>
      <c r="D109" s="105">
        <v>1</v>
      </c>
      <c r="E109" s="105" t="s">
        <v>89</v>
      </c>
      <c r="F109" s="105" t="str">
        <f>PLANC[N1]&amp;PLANC[N2]&amp;PLANC[N3]&amp;PLANC[N4]&amp;PLANC[N5]</f>
        <v>3131.003</v>
      </c>
      <c r="G109" s="105" t="str">
        <f>IF(PLANC[N5]&lt;&gt;"",PLANC[N1]&amp;PLANC[N2]&amp;PLANC[N3]&amp;PLANC[N4]&amp;PLANC[N5],"")</f>
        <v>3131.003</v>
      </c>
      <c r="H109" s="188" t="s">
        <v>361</v>
      </c>
    </row>
    <row r="110" spans="1:8" x14ac:dyDescent="0.25">
      <c r="A110" s="105">
        <v>3</v>
      </c>
      <c r="B110" s="105">
        <v>1</v>
      </c>
      <c r="C110" s="105">
        <v>3</v>
      </c>
      <c r="D110" s="105">
        <v>2</v>
      </c>
      <c r="F110" s="105" t="str">
        <f>PLANC[N1]&amp;PLANC[N2]&amp;PLANC[N3]&amp;PLANC[N4]&amp;PLANC[N5]</f>
        <v>3132</v>
      </c>
      <c r="G110" s="105" t="str">
        <f>IF(PLANC[N5]&lt;&gt;"",PLANC[N1]&amp;PLANC[N2]&amp;PLANC[N3]&amp;PLANC[N4]&amp;PLANC[N5],"")</f>
        <v/>
      </c>
      <c r="H110" s="188" t="s">
        <v>112</v>
      </c>
    </row>
    <row r="111" spans="1:8" x14ac:dyDescent="0.25">
      <c r="A111" s="105">
        <v>3</v>
      </c>
      <c r="B111" s="105">
        <v>1</v>
      </c>
      <c r="C111" s="105">
        <v>3</v>
      </c>
      <c r="D111" s="105">
        <v>2</v>
      </c>
      <c r="E111" s="105" t="s">
        <v>81</v>
      </c>
      <c r="F111" s="105" t="str">
        <f>PLANC[N1]&amp;PLANC[N2]&amp;PLANC[N3]&amp;PLANC[N4]&amp;PLANC[N5]</f>
        <v>3132.001</v>
      </c>
      <c r="G111" s="105" t="str">
        <f>IF(PLANC[N5]&lt;&gt;"",PLANC[N1]&amp;PLANC[N2]&amp;PLANC[N3]&amp;PLANC[N4]&amp;PLANC[N5],"")</f>
        <v>3132.001</v>
      </c>
      <c r="H111" s="188" t="s">
        <v>362</v>
      </c>
    </row>
    <row r="112" spans="1:8" x14ac:dyDescent="0.25">
      <c r="A112" s="106"/>
      <c r="B112" s="106"/>
      <c r="C112" s="106"/>
      <c r="D112" s="106"/>
      <c r="E112" s="106"/>
      <c r="F112" s="106" t="str">
        <f>PLANC[N1]&amp;PLANC[N2]&amp;PLANC[N3]&amp;PLANC[N4]&amp;PLANC[N5]</f>
        <v/>
      </c>
      <c r="G112" s="106" t="str">
        <f>IF(PLANC[N5]&lt;&gt;"",PLANC[N1]&amp;PLANC[N2]&amp;PLANC[N3]&amp;PLANC[N4]&amp;PLANC[N5],"")</f>
        <v/>
      </c>
      <c r="H112" s="106"/>
    </row>
    <row r="113" spans="1:8" x14ac:dyDescent="0.25">
      <c r="A113" s="105">
        <v>4</v>
      </c>
      <c r="F113" s="105" t="str">
        <f>PLANC[N1]&amp;PLANC[N2]&amp;PLANC[N3]&amp;PLANC[N4]&amp;PLANC[N5]</f>
        <v>4</v>
      </c>
      <c r="G113" s="105" t="str">
        <f>IF(PLANC[N5]&lt;&gt;"",PLANC[N1]&amp;PLANC[N2]&amp;PLANC[N3]&amp;PLANC[N4]&amp;PLANC[N5],"")</f>
        <v/>
      </c>
      <c r="H113" s="133" t="s">
        <v>390</v>
      </c>
    </row>
    <row r="114" spans="1:8" x14ac:dyDescent="0.25">
      <c r="A114" s="105">
        <v>4</v>
      </c>
      <c r="B114" s="105">
        <v>1</v>
      </c>
      <c r="F114" s="105" t="str">
        <f>PLANC[N1]&amp;PLANC[N2]&amp;PLANC[N3]&amp;PLANC[N4]&amp;PLANC[N5]</f>
        <v>41</v>
      </c>
      <c r="G114" s="105" t="str">
        <f>IF(PLANC[N5]&lt;&gt;"",PLANC[N1]&amp;PLANC[N2]&amp;PLANC[N3]&amp;PLANC[N4]&amp;PLANC[N5],"")</f>
        <v/>
      </c>
      <c r="H114" s="134" t="s">
        <v>391</v>
      </c>
    </row>
    <row r="115" spans="1:8" x14ac:dyDescent="0.25">
      <c r="A115" s="105">
        <v>4</v>
      </c>
      <c r="B115" s="105">
        <v>1</v>
      </c>
      <c r="C115" s="105">
        <v>1</v>
      </c>
      <c r="F115" s="105" t="str">
        <f>PLANC[N1]&amp;PLANC[N2]&amp;PLANC[N3]&amp;PLANC[N4]&amp;PLANC[N5]</f>
        <v>411</v>
      </c>
      <c r="G115" s="105" t="str">
        <f>IF(PLANC[N5]&lt;&gt;"",PLANC[N1]&amp;PLANC[N2]&amp;PLANC[N3]&amp;PLANC[N4]&amp;PLANC[N5],"")</f>
        <v/>
      </c>
      <c r="H115" s="133" t="s">
        <v>392</v>
      </c>
    </row>
    <row r="116" spans="1:8" x14ac:dyDescent="0.25">
      <c r="A116" s="105">
        <v>4</v>
      </c>
      <c r="B116" s="105">
        <v>1</v>
      </c>
      <c r="C116" s="105">
        <v>1</v>
      </c>
      <c r="D116" s="105">
        <v>1</v>
      </c>
      <c r="F116" s="105" t="str">
        <f>PLANC[N1]&amp;PLANC[N2]&amp;PLANC[N3]&amp;PLANC[N4]&amp;PLANC[N5]</f>
        <v>4111</v>
      </c>
      <c r="G116" s="105" t="str">
        <f>IF(PLANC[N5]&lt;&gt;"",PLANC[N1]&amp;PLANC[N2]&amp;PLANC[N3]&amp;PLANC[N4]&amp;PLANC[N5],"")</f>
        <v/>
      </c>
      <c r="H116" s="134" t="s">
        <v>393</v>
      </c>
    </row>
    <row r="117" spans="1:8" x14ac:dyDescent="0.25">
      <c r="A117" s="105">
        <v>4</v>
      </c>
      <c r="B117" s="105">
        <v>1</v>
      </c>
      <c r="C117" s="105">
        <v>1</v>
      </c>
      <c r="D117" s="105">
        <v>1</v>
      </c>
      <c r="E117" s="132" t="s">
        <v>81</v>
      </c>
      <c r="F117" s="105" t="str">
        <f>PLANC[N1]&amp;PLANC[N2]&amp;PLANC[N3]&amp;PLANC[N4]&amp;PLANC[N5]</f>
        <v>4111.001</v>
      </c>
      <c r="G117" s="105" t="str">
        <f>IF(PLANC[N5]&lt;&gt;"",PLANC[N1]&amp;PLANC[N2]&amp;PLANC[N3]&amp;PLANC[N4]&amp;PLANC[N5],"")</f>
        <v>4111.001</v>
      </c>
      <c r="H117" s="135" t="s">
        <v>394</v>
      </c>
    </row>
    <row r="118" spans="1:8" x14ac:dyDescent="0.25">
      <c r="A118" s="105">
        <v>5</v>
      </c>
      <c r="E118" s="132"/>
      <c r="F118" s="105" t="str">
        <f>PLANC[N1]&amp;PLANC[N2]&amp;PLANC[N3]&amp;PLANC[N4]&amp;PLANC[N5]</f>
        <v>5</v>
      </c>
      <c r="G118" s="105" t="str">
        <f>IF(PLANC[N5]&lt;&gt;"",PLANC[N1]&amp;PLANC[N2]&amp;PLANC[N3]&amp;PLANC[N4]&amp;PLANC[N5],"")</f>
        <v/>
      </c>
      <c r="H118" s="136" t="s">
        <v>395</v>
      </c>
    </row>
    <row r="119" spans="1:8" x14ac:dyDescent="0.25">
      <c r="A119" s="105">
        <v>5</v>
      </c>
      <c r="B119" s="105">
        <v>1</v>
      </c>
      <c r="E119" s="132"/>
      <c r="F119" s="105" t="str">
        <f>PLANC[N1]&amp;PLANC[N2]&amp;PLANC[N3]&amp;PLANC[N4]&amp;PLANC[N5]</f>
        <v>51</v>
      </c>
      <c r="G119" s="105" t="str">
        <f>IF(PLANC[N5]&lt;&gt;"",PLANC[N1]&amp;PLANC[N2]&amp;PLANC[N3]&amp;PLANC[N4]&amp;PLANC[N5],"")</f>
        <v/>
      </c>
      <c r="H119" s="135" t="s">
        <v>396</v>
      </c>
    </row>
    <row r="120" spans="1:8" x14ac:dyDescent="0.25">
      <c r="A120" s="105">
        <v>5</v>
      </c>
      <c r="B120" s="105">
        <v>1</v>
      </c>
      <c r="C120" s="105">
        <v>1</v>
      </c>
      <c r="E120" s="132"/>
      <c r="F120" s="105" t="str">
        <f>PLANC[N1]&amp;PLANC[N2]&amp;PLANC[N3]&amp;PLANC[N4]&amp;PLANC[N5]</f>
        <v>511</v>
      </c>
      <c r="G120" s="105" t="str">
        <f>IF(PLANC[N5]&lt;&gt;"",PLANC[N1]&amp;PLANC[N2]&amp;PLANC[N3]&amp;PLANC[N4]&amp;PLANC[N5],"")</f>
        <v/>
      </c>
      <c r="H120" s="134" t="s">
        <v>397</v>
      </c>
    </row>
    <row r="121" spans="1:8" x14ac:dyDescent="0.25">
      <c r="A121" s="105">
        <v>5</v>
      </c>
      <c r="B121" s="105">
        <v>1</v>
      </c>
      <c r="C121" s="105">
        <v>1</v>
      </c>
      <c r="D121" s="105">
        <v>1</v>
      </c>
      <c r="E121" s="132"/>
      <c r="F121" s="105" t="str">
        <f>PLANC[N1]&amp;PLANC[N2]&amp;PLANC[N3]&amp;PLANC[N4]&amp;PLANC[N5]</f>
        <v>5111</v>
      </c>
      <c r="G121" s="105" t="str">
        <f>IF(PLANC[N5]&lt;&gt;"",PLANC[N1]&amp;PLANC[N2]&amp;PLANC[N3]&amp;PLANC[N4]&amp;PLANC[N5],"")</f>
        <v/>
      </c>
      <c r="H121" s="133" t="s">
        <v>398</v>
      </c>
    </row>
    <row r="122" spans="1:8" x14ac:dyDescent="0.25">
      <c r="A122" s="105">
        <v>5</v>
      </c>
      <c r="B122" s="105">
        <v>1</v>
      </c>
      <c r="C122" s="105">
        <v>1</v>
      </c>
      <c r="D122" s="105">
        <v>1</v>
      </c>
      <c r="E122" s="132" t="s">
        <v>81</v>
      </c>
      <c r="F122" s="105" t="str">
        <f>PLANC[N1]&amp;PLANC[N2]&amp;PLANC[N3]&amp;PLANC[N4]&amp;PLANC[N5]</f>
        <v>5111.001</v>
      </c>
      <c r="G122" s="105" t="str">
        <f>IF(PLANC[N5]&lt;&gt;"",PLANC[N1]&amp;PLANC[N2]&amp;PLANC[N3]&amp;PLANC[N4]&amp;PLANC[N5],"")</f>
        <v>5111.001</v>
      </c>
      <c r="H122" s="134" t="s">
        <v>399</v>
      </c>
    </row>
    <row r="123" spans="1:8" x14ac:dyDescent="0.25">
      <c r="A123" s="105">
        <v>6</v>
      </c>
      <c r="F123" s="105" t="str">
        <f>PLANC[N1]&amp;PLANC[N2]&amp;PLANC[N3]&amp;PLANC[N4]&amp;PLANC[N5]</f>
        <v>6</v>
      </c>
      <c r="G123" s="105" t="str">
        <f>IF(PLANC[N5]&lt;&gt;"",PLANC[N1]&amp;PLANC[N2]&amp;PLANC[N3]&amp;PLANC[N4]&amp;PLANC[N5],"")</f>
        <v/>
      </c>
      <c r="H123" s="133" t="s">
        <v>400</v>
      </c>
    </row>
    <row r="124" spans="1:8" x14ac:dyDescent="0.25">
      <c r="A124" s="105">
        <v>6</v>
      </c>
      <c r="B124" s="105">
        <v>1</v>
      </c>
      <c r="F124" s="105" t="str">
        <f>PLANC[N1]&amp;PLANC[N2]&amp;PLANC[N3]&amp;PLANC[N4]&amp;PLANC[N5]</f>
        <v>61</v>
      </c>
      <c r="G124" s="105" t="str">
        <f>IF(PLANC[N5]&lt;&gt;"",PLANC[N1]&amp;PLANC[N2]&amp;PLANC[N3]&amp;PLANC[N4]&amp;PLANC[N5],"")</f>
        <v/>
      </c>
      <c r="H124" s="134" t="s">
        <v>401</v>
      </c>
    </row>
    <row r="125" spans="1:8" x14ac:dyDescent="0.25">
      <c r="A125" s="105">
        <v>6</v>
      </c>
      <c r="B125" s="105">
        <v>1</v>
      </c>
      <c r="C125" s="105">
        <v>1</v>
      </c>
      <c r="F125" s="105" t="str">
        <f>PLANC[N1]&amp;PLANC[N2]&amp;PLANC[N3]&amp;PLANC[N4]&amp;PLANC[N5]</f>
        <v>611</v>
      </c>
      <c r="G125" s="105" t="str">
        <f>IF(PLANC[N5]&lt;&gt;"",PLANC[N1]&amp;PLANC[N2]&amp;PLANC[N3]&amp;PLANC[N4]&amp;PLANC[N5],"")</f>
        <v/>
      </c>
      <c r="H125" s="133" t="s">
        <v>402</v>
      </c>
    </row>
    <row r="126" spans="1:8" x14ac:dyDescent="0.25">
      <c r="A126" s="105">
        <v>6</v>
      </c>
      <c r="B126" s="105">
        <v>1</v>
      </c>
      <c r="C126" s="105">
        <v>1</v>
      </c>
      <c r="D126" s="105">
        <v>1</v>
      </c>
      <c r="F126" s="105" t="str">
        <f>PLANC[N1]&amp;PLANC[N2]&amp;PLANC[N3]&amp;PLANC[N4]&amp;PLANC[N5]</f>
        <v>6111</v>
      </c>
      <c r="G126" s="105" t="str">
        <f>IF(PLANC[N5]&lt;&gt;"",PLANC[N1]&amp;PLANC[N2]&amp;PLANC[N3]&amp;PLANC[N4]&amp;PLANC[N5],"")</f>
        <v/>
      </c>
      <c r="H126" s="134" t="s">
        <v>403</v>
      </c>
    </row>
    <row r="127" spans="1:8" x14ac:dyDescent="0.25">
      <c r="A127" s="105">
        <v>6</v>
      </c>
      <c r="B127" s="105">
        <v>1</v>
      </c>
      <c r="C127" s="105">
        <v>1</v>
      </c>
      <c r="D127" s="105">
        <v>1</v>
      </c>
      <c r="E127" s="105" t="s">
        <v>81</v>
      </c>
      <c r="F127" s="105" t="str">
        <f>PLANC[N1]&amp;PLANC[N2]&amp;PLANC[N3]&amp;PLANC[N4]&amp;PLANC[N5]</f>
        <v>6111.001</v>
      </c>
      <c r="G127" s="105" t="str">
        <f>IF(PLANC[N5]&lt;&gt;"",PLANC[N1]&amp;PLANC[N2]&amp;PLANC[N3]&amp;PLANC[N4]&amp;PLANC[N5],"")</f>
        <v>6111.001</v>
      </c>
      <c r="H127" s="133" t="s">
        <v>404</v>
      </c>
    </row>
    <row r="128" spans="1:8" x14ac:dyDescent="0.25">
      <c r="A128" s="105">
        <v>6</v>
      </c>
      <c r="B128" s="105">
        <v>1</v>
      </c>
      <c r="C128" s="105">
        <v>1</v>
      </c>
      <c r="D128" s="105">
        <v>1</v>
      </c>
      <c r="E128" s="105" t="s">
        <v>82</v>
      </c>
      <c r="F128" s="105" t="str">
        <f>PLANC[N1]&amp;PLANC[N2]&amp;PLANC[N3]&amp;PLANC[N4]&amp;PLANC[N5]</f>
        <v>6111.002</v>
      </c>
      <c r="G128" s="105" t="str">
        <f>IF(PLANC[N5]&lt;&gt;"",PLANC[N1]&amp;PLANC[N2]&amp;PLANC[N3]&amp;PLANC[N4]&amp;PLANC[N5],"")</f>
        <v>6111.002</v>
      </c>
      <c r="H128" s="134" t="s">
        <v>405</v>
      </c>
    </row>
    <row r="129" spans="1:8" x14ac:dyDescent="0.25">
      <c r="A129" s="105">
        <v>6</v>
      </c>
      <c r="B129" s="105">
        <v>1</v>
      </c>
      <c r="C129" s="105">
        <v>1</v>
      </c>
      <c r="D129" s="105">
        <v>1</v>
      </c>
      <c r="E129" s="105" t="s">
        <v>89</v>
      </c>
      <c r="F129" s="105" t="str">
        <f>PLANC[N1]&amp;PLANC[N2]&amp;PLANC[N3]&amp;PLANC[N4]&amp;PLANC[N5]</f>
        <v>6111.003</v>
      </c>
      <c r="G129" s="105" t="str">
        <f>IF(PLANC[N5]&lt;&gt;"",PLANC[N1]&amp;PLANC[N2]&amp;PLANC[N3]&amp;PLANC[N4]&amp;PLANC[N5],"")</f>
        <v>6111.003</v>
      </c>
      <c r="H129" s="133" t="s">
        <v>406</v>
      </c>
    </row>
    <row r="130" spans="1:8" x14ac:dyDescent="0.25">
      <c r="A130" s="105">
        <v>6</v>
      </c>
      <c r="B130" s="105">
        <v>1</v>
      </c>
      <c r="C130" s="105">
        <v>2</v>
      </c>
      <c r="F130" s="105" t="str">
        <f>PLANC[N1]&amp;PLANC[N2]&amp;PLANC[N3]&amp;PLANC[N4]&amp;PLANC[N5]</f>
        <v>612</v>
      </c>
      <c r="G130" s="105" t="str">
        <f>IF(PLANC[N5]&lt;&gt;"",PLANC[N1]&amp;PLANC[N2]&amp;PLANC[N3]&amp;PLANC[N4]&amp;PLANC[N5],"")</f>
        <v/>
      </c>
      <c r="H130" s="134" t="s">
        <v>407</v>
      </c>
    </row>
    <row r="131" spans="1:8" x14ac:dyDescent="0.25">
      <c r="A131" s="105">
        <v>6</v>
      </c>
      <c r="B131" s="105">
        <v>1</v>
      </c>
      <c r="C131" s="105">
        <v>2</v>
      </c>
      <c r="D131" s="105">
        <v>1</v>
      </c>
      <c r="F131" s="105" t="str">
        <f>PLANC[N1]&amp;PLANC[N2]&amp;PLANC[N3]&amp;PLANC[N4]&amp;PLANC[N5]</f>
        <v>6121</v>
      </c>
      <c r="G131" s="105" t="str">
        <f>IF(PLANC[N5]&lt;&gt;"",PLANC[N1]&amp;PLANC[N2]&amp;PLANC[N3]&amp;PLANC[N4]&amp;PLANC[N5],"")</f>
        <v/>
      </c>
      <c r="H131" s="135" t="s">
        <v>408</v>
      </c>
    </row>
    <row r="132" spans="1:8" x14ac:dyDescent="0.25">
      <c r="A132" s="105">
        <v>6</v>
      </c>
      <c r="B132" s="105">
        <v>1</v>
      </c>
      <c r="C132" s="105">
        <v>2</v>
      </c>
      <c r="D132" s="105">
        <v>1</v>
      </c>
      <c r="E132" s="105" t="s">
        <v>81</v>
      </c>
      <c r="F132" s="105" t="str">
        <f>PLANC[N1]&amp;PLANC[N2]&amp;PLANC[N3]&amp;PLANC[N4]&amp;PLANC[N5]</f>
        <v>6121.001</v>
      </c>
      <c r="G132" s="105" t="str">
        <f>IF(PLANC[N5]&lt;&gt;"",PLANC[N1]&amp;PLANC[N2]&amp;PLANC[N3]&amp;PLANC[N4]&amp;PLANC[N5],"")</f>
        <v>6121.001</v>
      </c>
      <c r="H132" s="136" t="s">
        <v>409</v>
      </c>
    </row>
    <row r="133" spans="1:8" x14ac:dyDescent="0.25">
      <c r="A133" s="105">
        <v>6</v>
      </c>
      <c r="B133" s="105">
        <v>1</v>
      </c>
      <c r="C133" s="105">
        <v>2</v>
      </c>
      <c r="D133" s="105">
        <v>1</v>
      </c>
      <c r="E133" s="105" t="s">
        <v>82</v>
      </c>
      <c r="F133" s="105" t="str">
        <f>PLANC[N1]&amp;PLANC[N2]&amp;PLANC[N3]&amp;PLANC[N4]&amp;PLANC[N5]</f>
        <v>6121.002</v>
      </c>
      <c r="G133" s="105" t="str">
        <f>IF(PLANC[N5]&lt;&gt;"",PLANC[N1]&amp;PLANC[N2]&amp;PLANC[N3]&amp;PLANC[N4]&amp;PLANC[N5],"")</f>
        <v>6121.002</v>
      </c>
      <c r="H133" s="135" t="s">
        <v>410</v>
      </c>
    </row>
    <row r="134" spans="1:8" x14ac:dyDescent="0.25">
      <c r="A134" s="105">
        <v>6</v>
      </c>
      <c r="B134" s="105">
        <v>1</v>
      </c>
      <c r="C134" s="105">
        <v>2</v>
      </c>
      <c r="D134" s="105">
        <v>1</v>
      </c>
      <c r="E134" s="105" t="s">
        <v>89</v>
      </c>
      <c r="F134" s="105" t="str">
        <f>PLANC[N1]&amp;PLANC[N2]&amp;PLANC[N3]&amp;PLANC[N4]&amp;PLANC[N5]</f>
        <v>6121.003</v>
      </c>
      <c r="G134" s="105" t="str">
        <f>IF(PLANC[N5]&lt;&gt;"",PLANC[N1]&amp;PLANC[N2]&amp;PLANC[N3]&amp;PLANC[N4]&amp;PLANC[N5],"")</f>
        <v>6121.003</v>
      </c>
      <c r="H134" s="136" t="s">
        <v>411</v>
      </c>
    </row>
    <row r="135" spans="1:8" x14ac:dyDescent="0.25">
      <c r="A135" s="105">
        <v>6</v>
      </c>
      <c r="B135" s="105">
        <v>1</v>
      </c>
      <c r="C135" s="105">
        <v>3</v>
      </c>
      <c r="F135" s="105" t="str">
        <f>PLANC[N1]&amp;PLANC[N2]&amp;PLANC[N3]&amp;PLANC[N4]&amp;PLANC[N5]</f>
        <v>613</v>
      </c>
      <c r="G135" s="105" t="str">
        <f>IF(PLANC[N5]&lt;&gt;"",PLANC[N1]&amp;PLANC[N2]&amp;PLANC[N3]&amp;PLANC[N4]&amp;PLANC[N5],"")</f>
        <v/>
      </c>
      <c r="H135" s="135" t="s">
        <v>113</v>
      </c>
    </row>
    <row r="136" spans="1:8" x14ac:dyDescent="0.25">
      <c r="A136" s="105">
        <v>6</v>
      </c>
      <c r="B136" s="105">
        <v>1</v>
      </c>
      <c r="C136" s="105">
        <v>3</v>
      </c>
      <c r="D136" s="105">
        <v>1</v>
      </c>
      <c r="F136" s="105" t="str">
        <f>PLANC[N1]&amp;PLANC[N2]&amp;PLANC[N3]&amp;PLANC[N4]&amp;PLANC[N5]</f>
        <v>6131</v>
      </c>
      <c r="G136" s="105" t="str">
        <f>IF(PLANC[N5]&lt;&gt;"",PLANC[N1]&amp;PLANC[N2]&amp;PLANC[N3]&amp;PLANC[N4]&amp;PLANC[N5],"")</f>
        <v/>
      </c>
      <c r="H136" s="136" t="s">
        <v>412</v>
      </c>
    </row>
    <row r="137" spans="1:8" x14ac:dyDescent="0.25">
      <c r="A137" s="105">
        <v>6</v>
      </c>
      <c r="B137" s="105">
        <v>1</v>
      </c>
      <c r="C137" s="105">
        <v>3</v>
      </c>
      <c r="D137" s="105">
        <v>1</v>
      </c>
      <c r="E137" s="105" t="s">
        <v>81</v>
      </c>
      <c r="F137" s="105" t="str">
        <f>PLANC[N1]&amp;PLANC[N2]&amp;PLANC[N3]&amp;PLANC[N4]&amp;PLANC[N5]</f>
        <v>6131.001</v>
      </c>
      <c r="G137" s="105" t="str">
        <f>IF(PLANC[N5]&lt;&gt;"",PLANC[N1]&amp;PLANC[N2]&amp;PLANC[N3]&amp;PLANC[N4]&amp;PLANC[N5],"")</f>
        <v>6131.001</v>
      </c>
      <c r="H137" s="135" t="s">
        <v>413</v>
      </c>
    </row>
    <row r="138" spans="1:8" x14ac:dyDescent="0.25">
      <c r="A138" s="105">
        <v>6</v>
      </c>
      <c r="B138" s="105">
        <v>1</v>
      </c>
      <c r="C138" s="105">
        <v>3</v>
      </c>
      <c r="D138" s="105">
        <v>1</v>
      </c>
      <c r="E138" s="105" t="s">
        <v>82</v>
      </c>
      <c r="F138" s="105" t="str">
        <f>PLANC[N1]&amp;PLANC[N2]&amp;PLANC[N3]&amp;PLANC[N4]&amp;PLANC[N5]</f>
        <v>6131.002</v>
      </c>
      <c r="G138" s="105" t="str">
        <f>IF(PLANC[N5]&lt;&gt;"",PLANC[N1]&amp;PLANC[N2]&amp;PLANC[N3]&amp;PLANC[N4]&amp;PLANC[N5],"")</f>
        <v>6131.002</v>
      </c>
      <c r="H138" s="134" t="s">
        <v>414</v>
      </c>
    </row>
    <row r="139" spans="1:8" x14ac:dyDescent="0.25">
      <c r="A139" s="105">
        <v>6</v>
      </c>
      <c r="B139" s="105">
        <v>1</v>
      </c>
      <c r="C139" s="105">
        <v>3</v>
      </c>
      <c r="D139" s="105">
        <v>1</v>
      </c>
      <c r="E139" s="105" t="s">
        <v>89</v>
      </c>
      <c r="F139" s="105" t="str">
        <f>PLANC[N1]&amp;PLANC[N2]&amp;PLANC[N3]&amp;PLANC[N4]&amp;PLANC[N5]</f>
        <v>6131.003</v>
      </c>
      <c r="G139" s="105" t="str">
        <f>IF(PLANC[N5]&lt;&gt;"",PLANC[N1]&amp;PLANC[N2]&amp;PLANC[N3]&amp;PLANC[N4]&amp;PLANC[N5],"")</f>
        <v>6131.003</v>
      </c>
      <c r="H139" s="133" t="s">
        <v>415</v>
      </c>
    </row>
    <row r="140" spans="1:8" x14ac:dyDescent="0.25">
      <c r="A140" s="105">
        <v>6</v>
      </c>
      <c r="B140" s="105">
        <v>1</v>
      </c>
      <c r="C140" s="105">
        <v>4</v>
      </c>
      <c r="F140" s="105" t="str">
        <f>PLANC[N1]&amp;PLANC[N2]&amp;PLANC[N3]&amp;PLANC[N4]&amp;PLANC[N5]</f>
        <v>614</v>
      </c>
      <c r="G140" s="105" t="str">
        <f>IF(PLANC[N5]&lt;&gt;"",PLANC[N1]&amp;PLANC[N2]&amp;PLANC[N3]&amp;PLANC[N4]&amp;PLANC[N5],"")</f>
        <v/>
      </c>
      <c r="H140" s="134" t="s">
        <v>416</v>
      </c>
    </row>
    <row r="141" spans="1:8" x14ac:dyDescent="0.25">
      <c r="A141" s="105">
        <v>6</v>
      </c>
      <c r="B141" s="105">
        <v>1</v>
      </c>
      <c r="C141" s="105">
        <v>4</v>
      </c>
      <c r="D141" s="105">
        <v>1</v>
      </c>
      <c r="F141" s="105" t="str">
        <f>PLANC[N1]&amp;PLANC[N2]&amp;PLANC[N3]&amp;PLANC[N4]&amp;PLANC[N5]</f>
        <v>6141</v>
      </c>
      <c r="G141" s="105" t="str">
        <f>IF(PLANC[N5]&lt;&gt;"",PLANC[N1]&amp;PLANC[N2]&amp;PLANC[N3]&amp;PLANC[N4]&amp;PLANC[N5],"")</f>
        <v/>
      </c>
      <c r="H141" s="133" t="s">
        <v>417</v>
      </c>
    </row>
    <row r="142" spans="1:8" x14ac:dyDescent="0.25">
      <c r="A142" s="105">
        <v>6</v>
      </c>
      <c r="B142" s="105">
        <v>1</v>
      </c>
      <c r="C142" s="105">
        <v>4</v>
      </c>
      <c r="D142" s="105">
        <v>1</v>
      </c>
      <c r="E142" s="105" t="s">
        <v>81</v>
      </c>
      <c r="F142" s="105" t="str">
        <f>PLANC[N1]&amp;PLANC[N2]&amp;PLANC[N3]&amp;PLANC[N4]&amp;PLANC[N5]</f>
        <v>6141.001</v>
      </c>
      <c r="G142" s="105" t="str">
        <f>IF(PLANC[N5]&lt;&gt;"",PLANC[N1]&amp;PLANC[N2]&amp;PLANC[N3]&amp;PLANC[N4]&amp;PLANC[N5],"")</f>
        <v>6141.001</v>
      </c>
      <c r="H142" s="134" t="s">
        <v>418</v>
      </c>
    </row>
    <row r="143" spans="1:8" x14ac:dyDescent="0.25">
      <c r="A143" s="105">
        <v>6</v>
      </c>
      <c r="B143" s="105">
        <v>1</v>
      </c>
      <c r="C143" s="105">
        <v>4</v>
      </c>
      <c r="D143" s="105">
        <v>1</v>
      </c>
      <c r="E143" s="105" t="s">
        <v>82</v>
      </c>
      <c r="F143" s="105" t="str">
        <f>PLANC[N1]&amp;PLANC[N2]&amp;PLANC[N3]&amp;PLANC[N4]&amp;PLANC[N5]</f>
        <v>6141.002</v>
      </c>
      <c r="G143" s="105" t="str">
        <f>IF(PLANC[N5]&lt;&gt;"",PLANC[N1]&amp;PLANC[N2]&amp;PLANC[N3]&amp;PLANC[N4]&amp;PLANC[N5],"")</f>
        <v>6141.002</v>
      </c>
      <c r="H143" s="133" t="s">
        <v>419</v>
      </c>
    </row>
    <row r="144" spans="1:8" x14ac:dyDescent="0.25">
      <c r="A144" s="105">
        <v>6</v>
      </c>
      <c r="B144" s="105">
        <v>1</v>
      </c>
      <c r="C144" s="105">
        <v>4</v>
      </c>
      <c r="D144" s="105">
        <v>2</v>
      </c>
      <c r="F144" s="105" t="str">
        <f>PLANC[N1]&amp;PLANC[N2]&amp;PLANC[N3]&amp;PLANC[N4]&amp;PLANC[N5]</f>
        <v>6142</v>
      </c>
      <c r="G144" s="105" t="str">
        <f>IF(PLANC[N5]&lt;&gt;"",PLANC[N1]&amp;PLANC[N2]&amp;PLANC[N3]&amp;PLANC[N4]&amp;PLANC[N5],"")</f>
        <v/>
      </c>
      <c r="H144" s="134" t="s">
        <v>420</v>
      </c>
    </row>
    <row r="145" spans="1:8" x14ac:dyDescent="0.25">
      <c r="A145" s="105">
        <v>6</v>
      </c>
      <c r="B145" s="105">
        <v>1</v>
      </c>
      <c r="C145" s="105">
        <v>4</v>
      </c>
      <c r="D145" s="105">
        <v>2</v>
      </c>
      <c r="E145" s="105" t="s">
        <v>81</v>
      </c>
      <c r="F145" s="105" t="str">
        <f>PLANC[N1]&amp;PLANC[N2]&amp;PLANC[N3]&amp;PLANC[N4]&amp;PLANC[N5]</f>
        <v>6142.001</v>
      </c>
      <c r="G145" s="105" t="str">
        <f>IF(PLANC[N5]&lt;&gt;"",PLANC[N1]&amp;PLANC[N2]&amp;PLANC[N3]&amp;PLANC[N4]&amp;PLANC[N5],"")</f>
        <v>6142.001</v>
      </c>
      <c r="H145" s="133" t="s">
        <v>421</v>
      </c>
    </row>
    <row r="146" spans="1:8" x14ac:dyDescent="0.25">
      <c r="A146" s="105">
        <v>6</v>
      </c>
      <c r="B146" s="105">
        <v>1</v>
      </c>
      <c r="C146" s="105">
        <v>4</v>
      </c>
      <c r="D146" s="105">
        <v>3</v>
      </c>
      <c r="F146" s="105" t="str">
        <f>PLANC[N1]&amp;PLANC[N2]&amp;PLANC[N3]&amp;PLANC[N4]&amp;PLANC[N5]</f>
        <v>6143</v>
      </c>
      <c r="G146" s="105" t="str">
        <f>IF(PLANC[N5]&lt;&gt;"",PLANC[N1]&amp;PLANC[N2]&amp;PLANC[N3]&amp;PLANC[N4]&amp;PLANC[N5],"")</f>
        <v/>
      </c>
      <c r="H146" s="134" t="s">
        <v>422</v>
      </c>
    </row>
    <row r="147" spans="1:8" x14ac:dyDescent="0.25">
      <c r="A147" s="105">
        <v>6</v>
      </c>
      <c r="B147" s="105">
        <v>1</v>
      </c>
      <c r="C147" s="105">
        <v>4</v>
      </c>
      <c r="D147" s="105">
        <v>3</v>
      </c>
      <c r="E147" s="105" t="s">
        <v>81</v>
      </c>
      <c r="F147" s="105" t="str">
        <f>PLANC[N1]&amp;PLANC[N2]&amp;PLANC[N3]&amp;PLANC[N4]&amp;PLANC[N5]</f>
        <v>6143.001</v>
      </c>
      <c r="G147" s="105" t="str">
        <f>IF(PLANC[N5]&lt;&gt;"",PLANC[N1]&amp;PLANC[N2]&amp;PLANC[N3]&amp;PLANC[N4]&amp;PLANC[N5],"")</f>
        <v>6143.001</v>
      </c>
      <c r="H147" s="133" t="s">
        <v>423</v>
      </c>
    </row>
    <row r="148" spans="1:8" x14ac:dyDescent="0.25">
      <c r="A148" s="105">
        <v>6</v>
      </c>
      <c r="B148" s="105">
        <v>1</v>
      </c>
      <c r="C148" s="105">
        <v>4</v>
      </c>
      <c r="D148" s="105">
        <v>3</v>
      </c>
      <c r="E148" s="105" t="s">
        <v>82</v>
      </c>
      <c r="F148" s="105" t="str">
        <f>PLANC[N1]&amp;PLANC[N2]&amp;PLANC[N3]&amp;PLANC[N4]&amp;PLANC[N5]</f>
        <v>6143.002</v>
      </c>
      <c r="G148" s="105" t="str">
        <f>IF(PLANC[N5]&lt;&gt;"",PLANC[N1]&amp;PLANC[N2]&amp;PLANC[N3]&amp;PLANC[N4]&amp;PLANC[N5],"")</f>
        <v>6143.002</v>
      </c>
      <c r="H148" s="134" t="s">
        <v>424</v>
      </c>
    </row>
    <row r="149" spans="1:8" x14ac:dyDescent="0.25">
      <c r="A149" s="105">
        <v>6</v>
      </c>
      <c r="B149" s="105">
        <v>1</v>
      </c>
      <c r="C149" s="105">
        <v>4</v>
      </c>
      <c r="D149" s="105">
        <v>3</v>
      </c>
      <c r="E149" s="107" t="s">
        <v>89</v>
      </c>
      <c r="F149" s="105" t="str">
        <f>PLANC[N1]&amp;PLANC[N2]&amp;PLANC[N3]&amp;PLANC[N4]&amp;PLANC[N5]</f>
        <v>6143.003</v>
      </c>
      <c r="G149" s="105" t="str">
        <f>IF(PLANC[N5]&lt;&gt;"",PLANC[N1]&amp;PLANC[N2]&amp;PLANC[N3]&amp;PLANC[N4]&amp;PLANC[N5],"")</f>
        <v>6143.003</v>
      </c>
      <c r="H149" s="192" t="s">
        <v>478</v>
      </c>
    </row>
    <row r="150" spans="1:8" x14ac:dyDescent="0.25">
      <c r="A150" s="106"/>
      <c r="B150" s="106"/>
      <c r="C150" s="106"/>
      <c r="D150" s="106"/>
      <c r="E150" s="106"/>
      <c r="F150" s="106" t="str">
        <f>PLANC[N1]&amp;PLANC[N2]&amp;PLANC[N3]&amp;PLANC[N4]&amp;PLANC[N5]</f>
        <v/>
      </c>
      <c r="G150" s="106" t="str">
        <f>IF(PLANC[N5]&lt;&gt;"",PLANC[N1]&amp;PLANC[N2]&amp;PLANC[N3]&amp;PLANC[N4]&amp;PLANC[N5],"")</f>
        <v/>
      </c>
      <c r="H150" s="106"/>
    </row>
    <row r="9911" spans="12:13" x14ac:dyDescent="0.25">
      <c r="L9911" s="105" t="s">
        <v>88</v>
      </c>
      <c r="M9911" s="105" t="s">
        <v>2</v>
      </c>
    </row>
    <row r="9912" spans="12:13" x14ac:dyDescent="0.25">
      <c r="L9912" s="105" t="s">
        <v>83</v>
      </c>
      <c r="M9912" s="105" t="s">
        <v>74</v>
      </c>
    </row>
    <row r="9913" spans="12:13" x14ac:dyDescent="0.25">
      <c r="L9913" s="105" t="s">
        <v>84</v>
      </c>
      <c r="M9913" s="105" t="s">
        <v>18</v>
      </c>
    </row>
    <row r="9914" spans="12:13" x14ac:dyDescent="0.25">
      <c r="L9914" s="105" t="s">
        <v>425</v>
      </c>
      <c r="M9914" s="105" t="s">
        <v>269</v>
      </c>
    </row>
    <row r="9915" spans="12:13" x14ac:dyDescent="0.25">
      <c r="L9915" s="105" t="s">
        <v>85</v>
      </c>
      <c r="M9915" s="105" t="s">
        <v>270</v>
      </c>
    </row>
    <row r="9916" spans="12:13" x14ac:dyDescent="0.25">
      <c r="L9916" s="105" t="s">
        <v>86</v>
      </c>
      <c r="M9916" s="105" t="s">
        <v>273</v>
      </c>
    </row>
    <row r="9917" spans="12:13" x14ac:dyDescent="0.25">
      <c r="L9917" s="105" t="s">
        <v>87</v>
      </c>
      <c r="M9917" s="105" t="s">
        <v>274</v>
      </c>
    </row>
    <row r="9918" spans="12:13" x14ac:dyDescent="0.25">
      <c r="L9918" s="105" t="s">
        <v>114</v>
      </c>
      <c r="M9918" s="105" t="s">
        <v>275</v>
      </c>
    </row>
    <row r="9919" spans="12:13" x14ac:dyDescent="0.25">
      <c r="L9919" s="105" t="s">
        <v>115</v>
      </c>
      <c r="M9919" s="105" t="s">
        <v>276</v>
      </c>
    </row>
    <row r="9920" spans="12:13" x14ac:dyDescent="0.25">
      <c r="L9920" s="105" t="s">
        <v>426</v>
      </c>
      <c r="M9920" s="105" t="s">
        <v>279</v>
      </c>
    </row>
    <row r="9921" spans="12:13" x14ac:dyDescent="0.25">
      <c r="L9921" s="105" t="s">
        <v>427</v>
      </c>
      <c r="M9921" s="105" t="s">
        <v>280</v>
      </c>
    </row>
    <row r="9922" spans="12:13" x14ac:dyDescent="0.25">
      <c r="L9922" s="105" t="s">
        <v>428</v>
      </c>
      <c r="M9922" s="105" t="s">
        <v>281</v>
      </c>
    </row>
    <row r="9923" spans="12:13" x14ac:dyDescent="0.25">
      <c r="L9923" s="105" t="s">
        <v>429</v>
      </c>
      <c r="M9923" s="105" t="s">
        <v>283</v>
      </c>
    </row>
    <row r="9924" spans="12:13" x14ac:dyDescent="0.25">
      <c r="L9924" s="105" t="s">
        <v>430</v>
      </c>
      <c r="M9924" s="105" t="s">
        <v>286</v>
      </c>
    </row>
    <row r="9925" spans="12:13" x14ac:dyDescent="0.25">
      <c r="L9925" s="105" t="s">
        <v>431</v>
      </c>
      <c r="M9925" s="105" t="s">
        <v>287</v>
      </c>
    </row>
    <row r="9926" spans="12:13" x14ac:dyDescent="0.25">
      <c r="L9926" s="105" t="s">
        <v>432</v>
      </c>
      <c r="M9926" s="105" t="s">
        <v>288</v>
      </c>
    </row>
    <row r="9927" spans="12:13" x14ac:dyDescent="0.25">
      <c r="L9927" s="105" t="s">
        <v>116</v>
      </c>
      <c r="M9927" s="105" t="s">
        <v>292</v>
      </c>
    </row>
    <row r="9928" spans="12:13" x14ac:dyDescent="0.25">
      <c r="L9928" s="105" t="s">
        <v>117</v>
      </c>
      <c r="M9928" s="105" t="s">
        <v>105</v>
      </c>
    </row>
    <row r="9929" spans="12:13" x14ac:dyDescent="0.25">
      <c r="L9929" s="105" t="s">
        <v>118</v>
      </c>
      <c r="M9929" s="105" t="s">
        <v>294</v>
      </c>
    </row>
    <row r="9930" spans="12:13" x14ac:dyDescent="0.25">
      <c r="L9930" s="105" t="s">
        <v>119</v>
      </c>
      <c r="M9930" s="105" t="s">
        <v>296</v>
      </c>
    </row>
    <row r="9931" spans="12:13" x14ac:dyDescent="0.25">
      <c r="L9931" s="105" t="s">
        <v>120</v>
      </c>
      <c r="M9931" s="105" t="s">
        <v>297</v>
      </c>
    </row>
    <row r="9932" spans="12:13" x14ac:dyDescent="0.25">
      <c r="L9932" s="105" t="s">
        <v>121</v>
      </c>
      <c r="M9932" s="105" t="s">
        <v>299</v>
      </c>
    </row>
    <row r="9933" spans="12:13" x14ac:dyDescent="0.25">
      <c r="L9933" s="105" t="s">
        <v>122</v>
      </c>
      <c r="M9933" s="105" t="s">
        <v>300</v>
      </c>
    </row>
    <row r="9934" spans="12:13" x14ac:dyDescent="0.25">
      <c r="L9934" s="105" t="s">
        <v>123</v>
      </c>
      <c r="M9934" s="105" t="s">
        <v>302</v>
      </c>
    </row>
    <row r="9935" spans="12:13" x14ac:dyDescent="0.25">
      <c r="L9935" s="105" t="s">
        <v>433</v>
      </c>
      <c r="M9935" s="105" t="s">
        <v>305</v>
      </c>
    </row>
    <row r="9936" spans="12:13" x14ac:dyDescent="0.25">
      <c r="L9936" s="105" t="s">
        <v>434</v>
      </c>
      <c r="M9936" s="105" t="s">
        <v>309</v>
      </c>
    </row>
    <row r="9937" spans="12:13" x14ac:dyDescent="0.25">
      <c r="L9937" s="105" t="s">
        <v>124</v>
      </c>
      <c r="M9937" s="105" t="s">
        <v>313</v>
      </c>
    </row>
    <row r="9938" spans="12:13" x14ac:dyDescent="0.25">
      <c r="L9938" s="105" t="s">
        <v>435</v>
      </c>
      <c r="M9938" s="105" t="s">
        <v>314</v>
      </c>
    </row>
    <row r="9939" spans="12:13" x14ac:dyDescent="0.25">
      <c r="L9939" s="105" t="s">
        <v>436</v>
      </c>
      <c r="M9939" s="105" t="s">
        <v>316</v>
      </c>
    </row>
    <row r="9940" spans="12:13" x14ac:dyDescent="0.25">
      <c r="L9940" s="105" t="s">
        <v>437</v>
      </c>
      <c r="M9940" s="105" t="s">
        <v>317</v>
      </c>
    </row>
    <row r="9941" spans="12:13" x14ac:dyDescent="0.25">
      <c r="L9941" s="105" t="s">
        <v>438</v>
      </c>
      <c r="M9941" s="105" t="s">
        <v>319</v>
      </c>
    </row>
    <row r="9942" spans="12:13" x14ac:dyDescent="0.25">
      <c r="L9942" s="105" t="s">
        <v>125</v>
      </c>
      <c r="M9942" s="105" t="s">
        <v>322</v>
      </c>
    </row>
    <row r="9943" spans="12:13" x14ac:dyDescent="0.25">
      <c r="L9943" s="105" t="s">
        <v>439</v>
      </c>
      <c r="M9943" s="105" t="s">
        <v>323</v>
      </c>
    </row>
    <row r="9944" spans="12:13" x14ac:dyDescent="0.25">
      <c r="L9944" s="105" t="s">
        <v>440</v>
      </c>
      <c r="M9944" s="105" t="s">
        <v>324</v>
      </c>
    </row>
    <row r="9945" spans="12:13" x14ac:dyDescent="0.25">
      <c r="L9945" s="105" t="s">
        <v>441</v>
      </c>
      <c r="M9945" s="105" t="s">
        <v>326</v>
      </c>
    </row>
    <row r="9946" spans="12:13" x14ac:dyDescent="0.25">
      <c r="L9946" s="105" t="s">
        <v>442</v>
      </c>
      <c r="M9946" s="105" t="s">
        <v>327</v>
      </c>
    </row>
    <row r="9947" spans="12:13" x14ac:dyDescent="0.25">
      <c r="L9947" s="105" t="s">
        <v>443</v>
      </c>
      <c r="M9947" s="105" t="s">
        <v>329</v>
      </c>
    </row>
    <row r="9948" spans="12:13" x14ac:dyDescent="0.25">
      <c r="L9948" s="105" t="s">
        <v>444</v>
      </c>
      <c r="M9948" s="105" t="s">
        <v>330</v>
      </c>
    </row>
    <row r="9949" spans="12:13" x14ac:dyDescent="0.25">
      <c r="L9949" s="105" t="s">
        <v>445</v>
      </c>
      <c r="M9949" s="105" t="s">
        <v>331</v>
      </c>
    </row>
    <row r="9950" spans="12:13" x14ac:dyDescent="0.25">
      <c r="L9950" s="105" t="s">
        <v>126</v>
      </c>
      <c r="M9950" s="105" t="s">
        <v>333</v>
      </c>
    </row>
    <row r="9951" spans="12:13" x14ac:dyDescent="0.25">
      <c r="L9951" s="105" t="s">
        <v>446</v>
      </c>
      <c r="M9951" s="105" t="s">
        <v>334</v>
      </c>
    </row>
    <row r="9952" spans="12:13" x14ac:dyDescent="0.25">
      <c r="L9952" s="105" t="s">
        <v>447</v>
      </c>
      <c r="M9952" s="105" t="s">
        <v>336</v>
      </c>
    </row>
    <row r="9953" spans="12:13" x14ac:dyDescent="0.25">
      <c r="L9953" s="105" t="s">
        <v>448</v>
      </c>
      <c r="M9953" s="105" t="s">
        <v>337</v>
      </c>
    </row>
    <row r="9954" spans="12:13" x14ac:dyDescent="0.25">
      <c r="L9954" s="105" t="s">
        <v>449</v>
      </c>
      <c r="M9954" s="105" t="s">
        <v>338</v>
      </c>
    </row>
    <row r="9955" spans="12:13" x14ac:dyDescent="0.25">
      <c r="L9955" s="105" t="s">
        <v>450</v>
      </c>
      <c r="M9955" s="105" t="s">
        <v>339</v>
      </c>
    </row>
    <row r="9956" spans="12:13" x14ac:dyDescent="0.25">
      <c r="L9956" s="105" t="s">
        <v>451</v>
      </c>
      <c r="M9956" s="105" t="s">
        <v>341</v>
      </c>
    </row>
    <row r="9957" spans="12:13" x14ac:dyDescent="0.25">
      <c r="L9957" s="105" t="s">
        <v>452</v>
      </c>
      <c r="M9957" s="105" t="s">
        <v>344</v>
      </c>
    </row>
    <row r="9958" spans="12:13" x14ac:dyDescent="0.25">
      <c r="L9958" s="105" t="s">
        <v>127</v>
      </c>
      <c r="M9958" s="105" t="s">
        <v>348</v>
      </c>
    </row>
    <row r="9959" spans="12:13" x14ac:dyDescent="0.25">
      <c r="L9959" s="105" t="s">
        <v>128</v>
      </c>
      <c r="M9959" s="105" t="s">
        <v>352</v>
      </c>
    </row>
    <row r="9960" spans="12:13" x14ac:dyDescent="0.25">
      <c r="L9960" s="105" t="s">
        <v>129</v>
      </c>
      <c r="M9960" s="105" t="s">
        <v>355</v>
      </c>
    </row>
    <row r="9961" spans="12:13" x14ac:dyDescent="0.25">
      <c r="L9961" s="105" t="s">
        <v>453</v>
      </c>
      <c r="M9961" s="105" t="s">
        <v>356</v>
      </c>
    </row>
    <row r="9962" spans="12:13" x14ac:dyDescent="0.25">
      <c r="L9962" s="105" t="s">
        <v>454</v>
      </c>
      <c r="M9962" s="105" t="s">
        <v>111</v>
      </c>
    </row>
    <row r="9963" spans="12:13" x14ac:dyDescent="0.25">
      <c r="L9963" s="105" t="s">
        <v>130</v>
      </c>
      <c r="M9963" s="105" t="s">
        <v>359</v>
      </c>
    </row>
    <row r="9964" spans="12:13" x14ac:dyDescent="0.25">
      <c r="L9964" s="105" t="s">
        <v>131</v>
      </c>
      <c r="M9964" s="105" t="s">
        <v>360</v>
      </c>
    </row>
    <row r="9965" spans="12:13" x14ac:dyDescent="0.25">
      <c r="L9965" s="105" t="s">
        <v>455</v>
      </c>
      <c r="M9965" s="105" t="s">
        <v>361</v>
      </c>
    </row>
    <row r="9966" spans="12:13" x14ac:dyDescent="0.25">
      <c r="L9966" s="105" t="s">
        <v>456</v>
      </c>
      <c r="M9966" s="105" t="s">
        <v>362</v>
      </c>
    </row>
    <row r="9967" spans="12:13" x14ac:dyDescent="0.25">
      <c r="L9967" s="105" t="s">
        <v>132</v>
      </c>
      <c r="M9967" s="105" t="s">
        <v>394</v>
      </c>
    </row>
    <row r="9968" spans="12:13" x14ac:dyDescent="0.25">
      <c r="L9968" s="105" t="s">
        <v>363</v>
      </c>
      <c r="M9968" s="105" t="s">
        <v>399</v>
      </c>
    </row>
    <row r="9969" spans="12:13" x14ac:dyDescent="0.25">
      <c r="L9969" s="105" t="s">
        <v>368</v>
      </c>
      <c r="M9969" s="105" t="s">
        <v>404</v>
      </c>
    </row>
    <row r="9970" spans="12:13" x14ac:dyDescent="0.25">
      <c r="L9970" s="105" t="s">
        <v>369</v>
      </c>
      <c r="M9970" s="105" t="s">
        <v>405</v>
      </c>
    </row>
    <row r="9971" spans="12:13" x14ac:dyDescent="0.25">
      <c r="L9971" s="105" t="s">
        <v>370</v>
      </c>
      <c r="M9971" s="105" t="s">
        <v>406</v>
      </c>
    </row>
    <row r="9972" spans="12:13" x14ac:dyDescent="0.25">
      <c r="L9972" s="105" t="s">
        <v>373</v>
      </c>
      <c r="M9972" s="105" t="s">
        <v>409</v>
      </c>
    </row>
    <row r="9973" spans="12:13" x14ac:dyDescent="0.25">
      <c r="L9973" s="105" t="s">
        <v>374</v>
      </c>
      <c r="M9973" s="105" t="s">
        <v>410</v>
      </c>
    </row>
    <row r="9974" spans="12:13" x14ac:dyDescent="0.25">
      <c r="L9974" s="105" t="s">
        <v>375</v>
      </c>
      <c r="M9974" s="105" t="s">
        <v>411</v>
      </c>
    </row>
    <row r="9975" spans="12:13" x14ac:dyDescent="0.25">
      <c r="L9975" s="105" t="s">
        <v>378</v>
      </c>
      <c r="M9975" s="105" t="s">
        <v>413</v>
      </c>
    </row>
    <row r="9976" spans="12:13" x14ac:dyDescent="0.25">
      <c r="L9976" s="105" t="s">
        <v>379</v>
      </c>
      <c r="M9976" s="105" t="s">
        <v>414</v>
      </c>
    </row>
    <row r="9977" spans="12:13" x14ac:dyDescent="0.25">
      <c r="L9977" s="105" t="s">
        <v>380</v>
      </c>
      <c r="M9977" s="105" t="s">
        <v>415</v>
      </c>
    </row>
    <row r="9978" spans="12:13" x14ac:dyDescent="0.25">
      <c r="L9978" s="105" t="s">
        <v>383</v>
      </c>
      <c r="M9978" s="105" t="s">
        <v>418</v>
      </c>
    </row>
    <row r="9979" spans="12:13" x14ac:dyDescent="0.25">
      <c r="L9979" s="105" t="s">
        <v>384</v>
      </c>
      <c r="M9979" s="105" t="s">
        <v>419</v>
      </c>
    </row>
    <row r="9980" spans="12:13" x14ac:dyDescent="0.25">
      <c r="L9980" s="105" t="s">
        <v>386</v>
      </c>
      <c r="M9980" s="105" t="s">
        <v>421</v>
      </c>
    </row>
    <row r="9981" spans="12:13" x14ac:dyDescent="0.25">
      <c r="L9981" s="105" t="s">
        <v>388</v>
      </c>
      <c r="M9981" s="105" t="s">
        <v>423</v>
      </c>
    </row>
    <row r="9982" spans="12:13" x14ac:dyDescent="0.25">
      <c r="L9982" s="105" t="s">
        <v>389</v>
      </c>
      <c r="M9982" s="105" t="s">
        <v>424</v>
      </c>
    </row>
    <row r="9983" spans="12:13" x14ac:dyDescent="0.25">
      <c r="L9983" s="105" t="s">
        <v>479</v>
      </c>
      <c r="M9983" s="105" t="s">
        <v>478</v>
      </c>
    </row>
  </sheetData>
  <pageMargins left="0.7" right="0.7" top="0.75" bottom="0.75" header="0.3" footer="0.3"/>
  <pageSetup paperSize="9" orientation="portrait" horizontalDpi="4294967292" verticalDpi="0" r:id="rId1"/>
  <drawing r:id="rId2"/>
  <tableParts count="2">
    <tablePart r:id="rId3"/>
    <tablePart r:id="rId4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5"/>
  <dimension ref="A1:H121"/>
  <sheetViews>
    <sheetView zoomScaleNormal="100" workbookViewId="0">
      <selection activeCell="A8" sqref="A8:B117"/>
    </sheetView>
  </sheetViews>
  <sheetFormatPr baseColWidth="10" defaultRowHeight="15" x14ac:dyDescent="0.25"/>
  <cols>
    <col min="2" max="2" width="41.42578125" customWidth="1"/>
    <col min="3" max="3" width="13.7109375" customWidth="1"/>
    <col min="4" max="4" width="13" customWidth="1"/>
    <col min="5" max="5" width="11.42578125" hidden="1" customWidth="1"/>
  </cols>
  <sheetData>
    <row r="1" spans="1:4" x14ac:dyDescent="0.25">
      <c r="A1" s="207"/>
      <c r="B1" s="207"/>
      <c r="C1" s="207"/>
      <c r="D1" s="207"/>
    </row>
    <row r="2" spans="1:4" x14ac:dyDescent="0.25">
      <c r="A2" s="1"/>
      <c r="B2" s="1"/>
    </row>
    <row r="3" spans="1:4" x14ac:dyDescent="0.25">
      <c r="A3" s="207" t="s">
        <v>27</v>
      </c>
      <c r="B3" s="207"/>
      <c r="C3" s="207"/>
      <c r="D3" s="207"/>
    </row>
    <row r="4" spans="1:4" x14ac:dyDescent="0.25">
      <c r="A4" s="1"/>
      <c r="B4" s="1"/>
    </row>
    <row r="5" spans="1:4" x14ac:dyDescent="0.25">
      <c r="A5" s="11" t="s">
        <v>21</v>
      </c>
      <c r="B5" s="10">
        <f ca="1">TODAY()</f>
        <v>43784</v>
      </c>
    </row>
    <row r="7" spans="1:4" x14ac:dyDescent="0.25">
      <c r="A7" s="12" t="s">
        <v>1</v>
      </c>
      <c r="B7" s="12" t="s">
        <v>3</v>
      </c>
      <c r="C7" s="12" t="s">
        <v>22</v>
      </c>
      <c r="D7" s="12" t="s">
        <v>5</v>
      </c>
    </row>
    <row r="8" spans="1:4" x14ac:dyDescent="0.25">
      <c r="A8" t="s">
        <v>99</v>
      </c>
      <c r="B8" t="s">
        <v>17</v>
      </c>
      <c r="C8" s="13" t="s">
        <v>139</v>
      </c>
      <c r="D8" s="13" t="s">
        <v>139</v>
      </c>
    </row>
    <row r="9" spans="1:4" x14ac:dyDescent="0.25">
      <c r="A9" t="s">
        <v>100</v>
      </c>
      <c r="B9" t="s">
        <v>266</v>
      </c>
      <c r="C9" s="13" t="s">
        <v>139</v>
      </c>
      <c r="D9" s="13" t="s">
        <v>139</v>
      </c>
    </row>
    <row r="10" spans="1:4" x14ac:dyDescent="0.25">
      <c r="A10" t="s">
        <v>101</v>
      </c>
      <c r="B10" t="s">
        <v>267</v>
      </c>
      <c r="C10" s="13" t="s">
        <v>139</v>
      </c>
      <c r="D10" s="13" t="s">
        <v>139</v>
      </c>
    </row>
    <row r="11" spans="1:4" x14ac:dyDescent="0.25">
      <c r="A11" t="s">
        <v>188</v>
      </c>
      <c r="B11" t="s">
        <v>268</v>
      </c>
      <c r="C11" s="13" t="s">
        <v>139</v>
      </c>
      <c r="D11" s="13" t="s">
        <v>139</v>
      </c>
    </row>
    <row r="12" spans="1:4" x14ac:dyDescent="0.25">
      <c r="A12" t="s">
        <v>84</v>
      </c>
      <c r="B12" t="s">
        <v>18</v>
      </c>
      <c r="C12" s="13" t="s">
        <v>139</v>
      </c>
      <c r="D12" s="13" t="s">
        <v>139</v>
      </c>
    </row>
    <row r="13" spans="1:4" x14ac:dyDescent="0.25">
      <c r="A13" t="s">
        <v>425</v>
      </c>
      <c r="B13" t="s">
        <v>269</v>
      </c>
      <c r="C13" s="13" t="s">
        <v>139</v>
      </c>
      <c r="D13" s="13" t="s">
        <v>139</v>
      </c>
    </row>
    <row r="14" spans="1:4" x14ac:dyDescent="0.25">
      <c r="A14" t="s">
        <v>189</v>
      </c>
      <c r="B14" t="s">
        <v>104</v>
      </c>
      <c r="C14" s="13" t="s">
        <v>139</v>
      </c>
      <c r="D14" s="13" t="s">
        <v>139</v>
      </c>
    </row>
    <row r="15" spans="1:4" x14ac:dyDescent="0.25">
      <c r="A15" t="s">
        <v>85</v>
      </c>
      <c r="B15" t="s">
        <v>270</v>
      </c>
      <c r="C15" s="13" t="s">
        <v>139</v>
      </c>
      <c r="D15" s="13" t="s">
        <v>139</v>
      </c>
    </row>
    <row r="16" spans="1:4" x14ac:dyDescent="0.25">
      <c r="A16" t="s">
        <v>102</v>
      </c>
      <c r="B16" t="s">
        <v>271</v>
      </c>
      <c r="C16" s="13" t="s">
        <v>139</v>
      </c>
      <c r="D16" s="13" t="s">
        <v>139</v>
      </c>
    </row>
    <row r="17" spans="1:4" x14ac:dyDescent="0.25">
      <c r="A17" t="s">
        <v>190</v>
      </c>
      <c r="B17" t="s">
        <v>272</v>
      </c>
      <c r="C17" s="13" t="s">
        <v>139</v>
      </c>
      <c r="D17" s="13" t="s">
        <v>139</v>
      </c>
    </row>
    <row r="18" spans="1:4" x14ac:dyDescent="0.25">
      <c r="A18" t="s">
        <v>86</v>
      </c>
      <c r="B18" t="s">
        <v>273</v>
      </c>
      <c r="C18" s="13" t="s">
        <v>139</v>
      </c>
      <c r="D18" s="13" t="s">
        <v>139</v>
      </c>
    </row>
    <row r="19" spans="1:4" x14ac:dyDescent="0.25">
      <c r="A19" t="s">
        <v>87</v>
      </c>
      <c r="B19" t="s">
        <v>274</v>
      </c>
      <c r="C19" s="13" t="s">
        <v>139</v>
      </c>
      <c r="D19" s="13" t="s">
        <v>139</v>
      </c>
    </row>
    <row r="20" spans="1:4" x14ac:dyDescent="0.25">
      <c r="A20" t="s">
        <v>114</v>
      </c>
      <c r="B20" t="s">
        <v>275</v>
      </c>
      <c r="C20" s="13" t="s">
        <v>139</v>
      </c>
      <c r="D20" s="13" t="s">
        <v>139</v>
      </c>
    </row>
    <row r="21" spans="1:4" x14ac:dyDescent="0.25">
      <c r="A21" t="s">
        <v>115</v>
      </c>
      <c r="B21" t="s">
        <v>276</v>
      </c>
      <c r="C21" s="13" t="s">
        <v>139</v>
      </c>
      <c r="D21" s="13" t="s">
        <v>139</v>
      </c>
    </row>
    <row r="22" spans="1:4" x14ac:dyDescent="0.25">
      <c r="A22" t="s">
        <v>457</v>
      </c>
      <c r="B22" t="s">
        <v>277</v>
      </c>
      <c r="C22" s="13" t="s">
        <v>139</v>
      </c>
      <c r="D22" s="13" t="s">
        <v>139</v>
      </c>
    </row>
    <row r="23" spans="1:4" x14ac:dyDescent="0.25">
      <c r="A23" t="s">
        <v>458</v>
      </c>
      <c r="B23" t="s">
        <v>278</v>
      </c>
      <c r="C23" s="13" t="s">
        <v>139</v>
      </c>
      <c r="D23" s="13" t="s">
        <v>139</v>
      </c>
    </row>
    <row r="24" spans="1:4" x14ac:dyDescent="0.25">
      <c r="A24" t="s">
        <v>426</v>
      </c>
      <c r="B24" t="s">
        <v>279</v>
      </c>
      <c r="C24" s="13" t="s">
        <v>139</v>
      </c>
      <c r="D24" s="13" t="s">
        <v>139</v>
      </c>
    </row>
    <row r="25" spans="1:4" x14ac:dyDescent="0.25">
      <c r="A25" t="s">
        <v>427</v>
      </c>
      <c r="B25" t="s">
        <v>280</v>
      </c>
      <c r="C25" s="13" t="s">
        <v>139</v>
      </c>
      <c r="D25" s="13" t="s">
        <v>139</v>
      </c>
    </row>
    <row r="26" spans="1:4" x14ac:dyDescent="0.25">
      <c r="A26" t="s">
        <v>428</v>
      </c>
      <c r="B26" t="s">
        <v>281</v>
      </c>
      <c r="C26" s="13" t="s">
        <v>139</v>
      </c>
      <c r="D26" s="13" t="s">
        <v>139</v>
      </c>
    </row>
    <row r="27" spans="1:4" x14ac:dyDescent="0.25">
      <c r="A27" t="s">
        <v>459</v>
      </c>
      <c r="B27" t="s">
        <v>282</v>
      </c>
      <c r="C27" s="13" t="s">
        <v>139</v>
      </c>
      <c r="D27" s="13" t="s">
        <v>139</v>
      </c>
    </row>
    <row r="28" spans="1:4" x14ac:dyDescent="0.25">
      <c r="A28" t="s">
        <v>429</v>
      </c>
      <c r="B28" t="s">
        <v>283</v>
      </c>
      <c r="C28" s="13" t="s">
        <v>139</v>
      </c>
      <c r="D28" s="13" t="s">
        <v>139</v>
      </c>
    </row>
    <row r="29" spans="1:4" x14ac:dyDescent="0.25">
      <c r="A29" t="s">
        <v>460</v>
      </c>
      <c r="B29" t="s">
        <v>284</v>
      </c>
      <c r="C29" s="13" t="s">
        <v>139</v>
      </c>
      <c r="D29" s="13" t="s">
        <v>139</v>
      </c>
    </row>
    <row r="30" spans="1:4" x14ac:dyDescent="0.25">
      <c r="A30" t="s">
        <v>461</v>
      </c>
      <c r="B30" t="s">
        <v>285</v>
      </c>
      <c r="C30" s="13" t="s">
        <v>139</v>
      </c>
      <c r="D30" s="13" t="s">
        <v>139</v>
      </c>
    </row>
    <row r="31" spans="1:4" x14ac:dyDescent="0.25">
      <c r="A31" t="s">
        <v>430</v>
      </c>
      <c r="B31" t="s">
        <v>286</v>
      </c>
      <c r="C31" s="13" t="s">
        <v>139</v>
      </c>
      <c r="D31" s="13" t="s">
        <v>139</v>
      </c>
    </row>
    <row r="32" spans="1:4" x14ac:dyDescent="0.25">
      <c r="A32" t="s">
        <v>431</v>
      </c>
      <c r="B32" t="s">
        <v>287</v>
      </c>
      <c r="C32" s="13" t="s">
        <v>139</v>
      </c>
      <c r="D32" s="13" t="s">
        <v>139</v>
      </c>
    </row>
    <row r="33" spans="1:4" x14ac:dyDescent="0.25">
      <c r="A33" t="s">
        <v>432</v>
      </c>
      <c r="B33" t="s">
        <v>288</v>
      </c>
      <c r="C33" s="13" t="s">
        <v>139</v>
      </c>
      <c r="D33" s="13" t="s">
        <v>139</v>
      </c>
    </row>
    <row r="34" spans="1:4" x14ac:dyDescent="0.25">
      <c r="A34" t="s">
        <v>171</v>
      </c>
      <c r="B34" t="s">
        <v>289</v>
      </c>
      <c r="C34" s="13" t="s">
        <v>139</v>
      </c>
      <c r="D34" s="13" t="s">
        <v>139</v>
      </c>
    </row>
    <row r="35" spans="1:4" x14ac:dyDescent="0.25">
      <c r="A35" t="s">
        <v>172</v>
      </c>
      <c r="B35" t="s">
        <v>290</v>
      </c>
      <c r="C35" s="13" t="s">
        <v>139</v>
      </c>
      <c r="D35" s="13" t="s">
        <v>139</v>
      </c>
    </row>
    <row r="36" spans="1:4" x14ac:dyDescent="0.25">
      <c r="A36" t="s">
        <v>191</v>
      </c>
      <c r="B36" t="s">
        <v>291</v>
      </c>
      <c r="C36" s="13" t="s">
        <v>139</v>
      </c>
      <c r="D36" s="13" t="s">
        <v>139</v>
      </c>
    </row>
    <row r="37" spans="1:4" x14ac:dyDescent="0.25">
      <c r="A37" t="s">
        <v>116</v>
      </c>
      <c r="B37" t="s">
        <v>292</v>
      </c>
      <c r="C37" s="13" t="s">
        <v>139</v>
      </c>
      <c r="D37" s="13" t="s">
        <v>139</v>
      </c>
    </row>
    <row r="38" spans="1:4" x14ac:dyDescent="0.25">
      <c r="A38" t="s">
        <v>117</v>
      </c>
      <c r="B38" t="s">
        <v>105</v>
      </c>
      <c r="C38" s="13" t="s">
        <v>139</v>
      </c>
      <c r="D38" s="13" t="s">
        <v>139</v>
      </c>
    </row>
    <row r="39" spans="1:4" x14ac:dyDescent="0.25">
      <c r="A39" t="s">
        <v>192</v>
      </c>
      <c r="B39" t="s">
        <v>293</v>
      </c>
      <c r="C39" s="13" t="s">
        <v>139</v>
      </c>
      <c r="D39" s="13" t="s">
        <v>139</v>
      </c>
    </row>
    <row r="40" spans="1:4" x14ac:dyDescent="0.25">
      <c r="A40" t="s">
        <v>118</v>
      </c>
      <c r="B40" t="s">
        <v>294</v>
      </c>
      <c r="C40" s="13" t="s">
        <v>139</v>
      </c>
      <c r="D40" s="13" t="s">
        <v>139</v>
      </c>
    </row>
    <row r="41" spans="1:4" x14ac:dyDescent="0.25">
      <c r="A41" t="s">
        <v>193</v>
      </c>
      <c r="B41" t="s">
        <v>295</v>
      </c>
      <c r="C41" s="13" t="s">
        <v>139</v>
      </c>
      <c r="D41" s="13" t="s">
        <v>139</v>
      </c>
    </row>
    <row r="42" spans="1:4" x14ac:dyDescent="0.25">
      <c r="A42" t="s">
        <v>119</v>
      </c>
      <c r="B42" t="s">
        <v>296</v>
      </c>
      <c r="C42" s="13" t="s">
        <v>139</v>
      </c>
      <c r="D42" s="13" t="s">
        <v>139</v>
      </c>
    </row>
    <row r="43" spans="1:4" x14ac:dyDescent="0.25">
      <c r="A43" t="s">
        <v>120</v>
      </c>
      <c r="B43" t="s">
        <v>297</v>
      </c>
      <c r="C43" s="13" t="s">
        <v>139</v>
      </c>
      <c r="D43" s="13" t="s">
        <v>139</v>
      </c>
    </row>
    <row r="44" spans="1:4" x14ac:dyDescent="0.25">
      <c r="A44" t="s">
        <v>194</v>
      </c>
      <c r="B44" t="s">
        <v>106</v>
      </c>
      <c r="C44" s="13" t="s">
        <v>139</v>
      </c>
      <c r="D44" s="13" t="s">
        <v>139</v>
      </c>
    </row>
    <row r="45" spans="1:4" x14ac:dyDescent="0.25">
      <c r="A45" t="s">
        <v>195</v>
      </c>
      <c r="B45" t="s">
        <v>298</v>
      </c>
      <c r="C45" s="13" t="s">
        <v>139</v>
      </c>
      <c r="D45" s="13" t="s">
        <v>139</v>
      </c>
    </row>
    <row r="46" spans="1:4" x14ac:dyDescent="0.25">
      <c r="A46" t="s">
        <v>121</v>
      </c>
      <c r="B46" t="s">
        <v>299</v>
      </c>
      <c r="C46" s="13" t="s">
        <v>139</v>
      </c>
      <c r="D46" s="13" t="s">
        <v>139</v>
      </c>
    </row>
    <row r="47" spans="1:4" x14ac:dyDescent="0.25">
      <c r="A47" t="s">
        <v>122</v>
      </c>
      <c r="B47" t="s">
        <v>300</v>
      </c>
      <c r="C47" s="13" t="s">
        <v>139</v>
      </c>
      <c r="D47" s="13" t="s">
        <v>139</v>
      </c>
    </row>
    <row r="48" spans="1:4" x14ac:dyDescent="0.25">
      <c r="A48" t="s">
        <v>196</v>
      </c>
      <c r="B48" t="s">
        <v>301</v>
      </c>
      <c r="C48" s="13" t="s">
        <v>139</v>
      </c>
      <c r="D48" s="13" t="s">
        <v>139</v>
      </c>
    </row>
    <row r="49" spans="1:4" x14ac:dyDescent="0.25">
      <c r="A49" t="s">
        <v>123</v>
      </c>
      <c r="B49" t="s">
        <v>302</v>
      </c>
      <c r="C49" s="13" t="s">
        <v>139</v>
      </c>
      <c r="D49" s="13" t="s">
        <v>139</v>
      </c>
    </row>
    <row r="50" spans="1:4" x14ac:dyDescent="0.25">
      <c r="A50" t="s">
        <v>462</v>
      </c>
      <c r="B50" t="s">
        <v>303</v>
      </c>
      <c r="C50" s="13" t="s">
        <v>139</v>
      </c>
      <c r="D50" s="13" t="s">
        <v>139</v>
      </c>
    </row>
    <row r="51" spans="1:4" x14ac:dyDescent="0.25">
      <c r="A51" t="s">
        <v>463</v>
      </c>
      <c r="B51" t="s">
        <v>304</v>
      </c>
      <c r="C51" s="13" t="s">
        <v>139</v>
      </c>
      <c r="D51" s="13" t="s">
        <v>139</v>
      </c>
    </row>
    <row r="52" spans="1:4" x14ac:dyDescent="0.25">
      <c r="A52" t="s">
        <v>464</v>
      </c>
      <c r="B52" t="s">
        <v>305</v>
      </c>
      <c r="C52" s="13" t="s">
        <v>139</v>
      </c>
      <c r="D52" s="13" t="s">
        <v>139</v>
      </c>
    </row>
    <row r="53" spans="1:4" x14ac:dyDescent="0.25">
      <c r="A53" t="s">
        <v>433</v>
      </c>
      <c r="B53" t="s">
        <v>305</v>
      </c>
      <c r="C53" s="13" t="s">
        <v>139</v>
      </c>
      <c r="D53" s="13" t="s">
        <v>139</v>
      </c>
    </row>
    <row r="54" spans="1:4" x14ac:dyDescent="0.25">
      <c r="A54" t="s">
        <v>465</v>
      </c>
      <c r="B54" t="s">
        <v>306</v>
      </c>
      <c r="C54" s="13" t="s">
        <v>139</v>
      </c>
      <c r="D54" s="13" t="s">
        <v>139</v>
      </c>
    </row>
    <row r="55" spans="1:4" x14ac:dyDescent="0.25">
      <c r="A55" t="s">
        <v>466</v>
      </c>
      <c r="B55" t="s">
        <v>307</v>
      </c>
      <c r="C55" s="13" t="s">
        <v>139</v>
      </c>
      <c r="D55" s="13" t="s">
        <v>139</v>
      </c>
    </row>
    <row r="56" spans="1:4" x14ac:dyDescent="0.25">
      <c r="A56" t="s">
        <v>467</v>
      </c>
      <c r="B56" t="s">
        <v>308</v>
      </c>
      <c r="C56" s="13" t="s">
        <v>139</v>
      </c>
      <c r="D56" s="13" t="s">
        <v>139</v>
      </c>
    </row>
    <row r="57" spans="1:4" x14ac:dyDescent="0.25">
      <c r="A57" t="s">
        <v>434</v>
      </c>
      <c r="B57" t="s">
        <v>309</v>
      </c>
      <c r="C57" s="13" t="s">
        <v>139</v>
      </c>
      <c r="D57" s="13" t="s">
        <v>139</v>
      </c>
    </row>
    <row r="58" spans="1:4" x14ac:dyDescent="0.25">
      <c r="A58" t="s">
        <v>197</v>
      </c>
      <c r="B58" t="s">
        <v>107</v>
      </c>
      <c r="C58" s="13" t="s">
        <v>139</v>
      </c>
      <c r="D58" s="13" t="s">
        <v>139</v>
      </c>
    </row>
    <row r="59" spans="1:4" x14ac:dyDescent="0.25">
      <c r="A59" t="s">
        <v>198</v>
      </c>
      <c r="B59" t="s">
        <v>310</v>
      </c>
      <c r="C59" s="13" t="s">
        <v>139</v>
      </c>
      <c r="D59" s="13" t="s">
        <v>139</v>
      </c>
    </row>
    <row r="60" spans="1:4" x14ac:dyDescent="0.25">
      <c r="A60" t="s">
        <v>199</v>
      </c>
      <c r="B60" t="s">
        <v>311</v>
      </c>
      <c r="C60" s="13" t="s">
        <v>139</v>
      </c>
      <c r="D60" s="13" t="s">
        <v>139</v>
      </c>
    </row>
    <row r="61" spans="1:4" x14ac:dyDescent="0.25">
      <c r="A61" t="s">
        <v>200</v>
      </c>
      <c r="B61" t="s">
        <v>312</v>
      </c>
      <c r="C61" s="13" t="s">
        <v>139</v>
      </c>
      <c r="D61" s="13" t="s">
        <v>139</v>
      </c>
    </row>
    <row r="62" spans="1:4" x14ac:dyDescent="0.25">
      <c r="A62" t="s">
        <v>124</v>
      </c>
      <c r="B62" t="s">
        <v>313</v>
      </c>
      <c r="C62" s="13" t="s">
        <v>139</v>
      </c>
      <c r="D62" s="13" t="s">
        <v>139</v>
      </c>
    </row>
    <row r="63" spans="1:4" x14ac:dyDescent="0.25">
      <c r="A63" t="s">
        <v>468</v>
      </c>
      <c r="B63" t="s">
        <v>108</v>
      </c>
      <c r="C63" s="13" t="s">
        <v>139</v>
      </c>
      <c r="D63" s="13" t="s">
        <v>139</v>
      </c>
    </row>
    <row r="64" spans="1:4" x14ac:dyDescent="0.25">
      <c r="A64" t="s">
        <v>435</v>
      </c>
      <c r="B64" t="s">
        <v>314</v>
      </c>
      <c r="C64" s="13" t="s">
        <v>139</v>
      </c>
      <c r="D64" s="13" t="s">
        <v>139</v>
      </c>
    </row>
    <row r="65" spans="1:4" x14ac:dyDescent="0.25">
      <c r="A65" t="s">
        <v>469</v>
      </c>
      <c r="B65" t="s">
        <v>315</v>
      </c>
      <c r="C65" s="13" t="s">
        <v>139</v>
      </c>
      <c r="D65" s="13" t="s">
        <v>139</v>
      </c>
    </row>
    <row r="66" spans="1:4" x14ac:dyDescent="0.25">
      <c r="A66" t="s">
        <v>436</v>
      </c>
      <c r="B66" t="s">
        <v>316</v>
      </c>
      <c r="C66" s="13" t="s">
        <v>139</v>
      </c>
      <c r="D66" s="13" t="s">
        <v>139</v>
      </c>
    </row>
    <row r="67" spans="1:4" x14ac:dyDescent="0.25">
      <c r="A67" t="s">
        <v>437</v>
      </c>
      <c r="B67" t="s">
        <v>317</v>
      </c>
      <c r="C67" s="13" t="s">
        <v>139</v>
      </c>
      <c r="D67" s="13" t="s">
        <v>139</v>
      </c>
    </row>
    <row r="68" spans="1:4" x14ac:dyDescent="0.25">
      <c r="A68" t="s">
        <v>470</v>
      </c>
      <c r="B68" t="s">
        <v>318</v>
      </c>
      <c r="C68" s="13" t="s">
        <v>139</v>
      </c>
      <c r="D68" s="13" t="s">
        <v>139</v>
      </c>
    </row>
    <row r="69" spans="1:4" x14ac:dyDescent="0.25">
      <c r="A69" t="s">
        <v>438</v>
      </c>
      <c r="B69" t="s">
        <v>319</v>
      </c>
      <c r="C69" s="13" t="s">
        <v>139</v>
      </c>
      <c r="D69" s="13" t="s">
        <v>139</v>
      </c>
    </row>
    <row r="70" spans="1:4" x14ac:dyDescent="0.25">
      <c r="A70" t="s">
        <v>201</v>
      </c>
      <c r="B70" t="s">
        <v>320</v>
      </c>
      <c r="C70" s="13" t="s">
        <v>139</v>
      </c>
      <c r="D70" s="13" t="s">
        <v>139</v>
      </c>
    </row>
    <row r="71" spans="1:4" x14ac:dyDescent="0.25">
      <c r="A71" t="s">
        <v>202</v>
      </c>
      <c r="B71" t="s">
        <v>321</v>
      </c>
      <c r="C71" s="13" t="s">
        <v>139</v>
      </c>
      <c r="D71" s="13" t="s">
        <v>139</v>
      </c>
    </row>
    <row r="72" spans="1:4" x14ac:dyDescent="0.25">
      <c r="A72" t="s">
        <v>125</v>
      </c>
      <c r="B72" t="s">
        <v>322</v>
      </c>
      <c r="C72" s="13" t="s">
        <v>139</v>
      </c>
      <c r="D72" s="13" t="s">
        <v>139</v>
      </c>
    </row>
    <row r="73" spans="1:4" x14ac:dyDescent="0.25">
      <c r="A73" t="s">
        <v>439</v>
      </c>
      <c r="B73" t="s">
        <v>323</v>
      </c>
      <c r="C73" s="13" t="s">
        <v>139</v>
      </c>
      <c r="D73" s="13" t="s">
        <v>139</v>
      </c>
    </row>
    <row r="74" spans="1:4" x14ac:dyDescent="0.25">
      <c r="A74" t="s">
        <v>440</v>
      </c>
      <c r="B74" t="s">
        <v>324</v>
      </c>
      <c r="C74" s="13" t="s">
        <v>139</v>
      </c>
      <c r="D74" s="13" t="s">
        <v>139</v>
      </c>
    </row>
    <row r="75" spans="1:4" x14ac:dyDescent="0.25">
      <c r="A75" t="s">
        <v>471</v>
      </c>
      <c r="B75" t="s">
        <v>325</v>
      </c>
      <c r="C75" s="13" t="s">
        <v>139</v>
      </c>
      <c r="D75" s="13" t="s">
        <v>139</v>
      </c>
    </row>
    <row r="76" spans="1:4" x14ac:dyDescent="0.25">
      <c r="A76" t="s">
        <v>441</v>
      </c>
      <c r="B76" t="s">
        <v>326</v>
      </c>
      <c r="C76" s="13" t="s">
        <v>139</v>
      </c>
      <c r="D76" s="13" t="s">
        <v>139</v>
      </c>
    </row>
    <row r="77" spans="1:4" x14ac:dyDescent="0.25">
      <c r="A77" t="s">
        <v>442</v>
      </c>
      <c r="B77" t="s">
        <v>327</v>
      </c>
      <c r="C77" s="13" t="s">
        <v>139</v>
      </c>
      <c r="D77" s="13" t="s">
        <v>139</v>
      </c>
    </row>
    <row r="78" spans="1:4" x14ac:dyDescent="0.25">
      <c r="A78" t="s">
        <v>472</v>
      </c>
      <c r="B78" t="s">
        <v>328</v>
      </c>
      <c r="C78" s="13" t="s">
        <v>139</v>
      </c>
      <c r="D78" s="13" t="s">
        <v>139</v>
      </c>
    </row>
    <row r="79" spans="1:4" x14ac:dyDescent="0.25">
      <c r="A79" t="s">
        <v>443</v>
      </c>
      <c r="B79" t="s">
        <v>329</v>
      </c>
      <c r="C79" s="13" t="s">
        <v>139</v>
      </c>
      <c r="D79" s="13" t="s">
        <v>139</v>
      </c>
    </row>
    <row r="80" spans="1:4" x14ac:dyDescent="0.25">
      <c r="A80" t="s">
        <v>444</v>
      </c>
      <c r="B80" t="s">
        <v>330</v>
      </c>
      <c r="C80" s="13" t="s">
        <v>139</v>
      </c>
      <c r="D80" s="13" t="s">
        <v>139</v>
      </c>
    </row>
    <row r="81" spans="1:4" x14ac:dyDescent="0.25">
      <c r="A81" t="s">
        <v>445</v>
      </c>
      <c r="B81" t="s">
        <v>331</v>
      </c>
      <c r="C81" s="13" t="s">
        <v>139</v>
      </c>
      <c r="D81" s="13" t="s">
        <v>139</v>
      </c>
    </row>
    <row r="82" spans="1:4" x14ac:dyDescent="0.25">
      <c r="A82" t="s">
        <v>203</v>
      </c>
      <c r="B82" t="s">
        <v>332</v>
      </c>
      <c r="C82" s="13" t="s">
        <v>139</v>
      </c>
      <c r="D82" s="13" t="s">
        <v>139</v>
      </c>
    </row>
    <row r="83" spans="1:4" x14ac:dyDescent="0.25">
      <c r="A83" t="s">
        <v>204</v>
      </c>
      <c r="B83" t="s">
        <v>109</v>
      </c>
      <c r="C83" s="13" t="s">
        <v>139</v>
      </c>
      <c r="D83" s="13" t="s">
        <v>139</v>
      </c>
    </row>
    <row r="84" spans="1:4" x14ac:dyDescent="0.25">
      <c r="A84" t="s">
        <v>126</v>
      </c>
      <c r="B84" t="s">
        <v>333</v>
      </c>
      <c r="C84" s="13" t="s">
        <v>139</v>
      </c>
      <c r="D84" s="13" t="s">
        <v>139</v>
      </c>
    </row>
    <row r="85" spans="1:4" x14ac:dyDescent="0.25">
      <c r="A85" t="s">
        <v>446</v>
      </c>
      <c r="B85" t="s">
        <v>334</v>
      </c>
      <c r="C85" s="13" t="s">
        <v>139</v>
      </c>
      <c r="D85" s="13" t="s">
        <v>139</v>
      </c>
    </row>
    <row r="86" spans="1:4" x14ac:dyDescent="0.25">
      <c r="A86" t="s">
        <v>473</v>
      </c>
      <c r="B86" t="s">
        <v>335</v>
      </c>
      <c r="C86" s="13" t="s">
        <v>139</v>
      </c>
      <c r="D86" s="13" t="s">
        <v>139</v>
      </c>
    </row>
    <row r="87" spans="1:4" x14ac:dyDescent="0.25">
      <c r="A87" t="s">
        <v>447</v>
      </c>
      <c r="B87" t="s">
        <v>336</v>
      </c>
      <c r="C87" s="13" t="s">
        <v>139</v>
      </c>
      <c r="D87" s="13" t="s">
        <v>139</v>
      </c>
    </row>
    <row r="88" spans="1:4" x14ac:dyDescent="0.25">
      <c r="A88" t="s">
        <v>448</v>
      </c>
      <c r="B88" t="s">
        <v>337</v>
      </c>
      <c r="C88" s="13" t="s">
        <v>139</v>
      </c>
      <c r="D88" s="13" t="s">
        <v>139</v>
      </c>
    </row>
    <row r="89" spans="1:4" x14ac:dyDescent="0.25">
      <c r="A89" t="s">
        <v>449</v>
      </c>
      <c r="B89" t="s">
        <v>338</v>
      </c>
      <c r="C89" s="13" t="s">
        <v>139</v>
      </c>
      <c r="D89" s="13" t="s">
        <v>139</v>
      </c>
    </row>
    <row r="90" spans="1:4" x14ac:dyDescent="0.25">
      <c r="A90" t="s">
        <v>450</v>
      </c>
      <c r="B90" t="s">
        <v>339</v>
      </c>
      <c r="C90" s="13" t="s">
        <v>139</v>
      </c>
      <c r="D90" s="13" t="s">
        <v>139</v>
      </c>
    </row>
    <row r="91" spans="1:4" x14ac:dyDescent="0.25">
      <c r="A91" t="s">
        <v>474</v>
      </c>
      <c r="B91" t="s">
        <v>340</v>
      </c>
      <c r="C91" s="13" t="s">
        <v>139</v>
      </c>
      <c r="D91" s="13" t="s">
        <v>139</v>
      </c>
    </row>
    <row r="92" spans="1:4" x14ac:dyDescent="0.25">
      <c r="A92" t="s">
        <v>451</v>
      </c>
      <c r="B92" t="s">
        <v>341</v>
      </c>
      <c r="C92" s="13" t="s">
        <v>139</v>
      </c>
      <c r="D92" s="13" t="s">
        <v>139</v>
      </c>
    </row>
    <row r="93" spans="1:4" x14ac:dyDescent="0.25">
      <c r="A93" t="s">
        <v>475</v>
      </c>
      <c r="B93" t="s">
        <v>342</v>
      </c>
      <c r="C93" s="13" t="s">
        <v>139</v>
      </c>
      <c r="D93" s="13" t="s">
        <v>139</v>
      </c>
    </row>
    <row r="94" spans="1:4" x14ac:dyDescent="0.25">
      <c r="A94" t="s">
        <v>476</v>
      </c>
      <c r="B94" t="s">
        <v>343</v>
      </c>
      <c r="C94" s="13" t="s">
        <v>139</v>
      </c>
      <c r="D94" s="13" t="s">
        <v>139</v>
      </c>
    </row>
    <row r="95" spans="1:4" x14ac:dyDescent="0.25">
      <c r="A95" t="s">
        <v>452</v>
      </c>
      <c r="B95" t="s">
        <v>344</v>
      </c>
      <c r="C95" s="13" t="s">
        <v>139</v>
      </c>
      <c r="D95" s="13" t="s">
        <v>139</v>
      </c>
    </row>
    <row r="96" spans="1:4" x14ac:dyDescent="0.25">
      <c r="A96" t="s">
        <v>173</v>
      </c>
      <c r="B96" t="s">
        <v>345</v>
      </c>
      <c r="C96" s="13" t="s">
        <v>139</v>
      </c>
      <c r="D96" s="13" t="s">
        <v>139</v>
      </c>
    </row>
    <row r="97" spans="1:4" x14ac:dyDescent="0.25">
      <c r="A97" t="s">
        <v>174</v>
      </c>
      <c r="B97" t="s">
        <v>346</v>
      </c>
      <c r="C97" s="13" t="s">
        <v>139</v>
      </c>
      <c r="D97" s="13" t="s">
        <v>139</v>
      </c>
    </row>
    <row r="98" spans="1:4" x14ac:dyDescent="0.25">
      <c r="A98" t="s">
        <v>205</v>
      </c>
      <c r="B98" t="s">
        <v>347</v>
      </c>
      <c r="C98" s="13" t="s">
        <v>139</v>
      </c>
      <c r="D98" s="13" t="s">
        <v>139</v>
      </c>
    </row>
    <row r="99" spans="1:4" x14ac:dyDescent="0.25">
      <c r="A99" t="s">
        <v>127</v>
      </c>
      <c r="B99" t="s">
        <v>348</v>
      </c>
      <c r="C99" s="13" t="s">
        <v>139</v>
      </c>
      <c r="D99" s="13" t="s">
        <v>139</v>
      </c>
    </row>
    <row r="100" spans="1:4" x14ac:dyDescent="0.25">
      <c r="A100" t="s">
        <v>175</v>
      </c>
      <c r="B100" t="s">
        <v>349</v>
      </c>
      <c r="C100" s="13" t="s">
        <v>139</v>
      </c>
      <c r="D100" s="13" t="s">
        <v>139</v>
      </c>
    </row>
    <row r="101" spans="1:4" x14ac:dyDescent="0.25">
      <c r="A101" t="s">
        <v>176</v>
      </c>
      <c r="B101" t="s">
        <v>350</v>
      </c>
      <c r="C101" s="13" t="s">
        <v>139</v>
      </c>
      <c r="D101" s="13" t="s">
        <v>139</v>
      </c>
    </row>
    <row r="102" spans="1:4" x14ac:dyDescent="0.25">
      <c r="A102" t="s">
        <v>177</v>
      </c>
      <c r="B102" t="s">
        <v>110</v>
      </c>
      <c r="C102" s="13" t="s">
        <v>139</v>
      </c>
      <c r="D102" s="13" t="s">
        <v>139</v>
      </c>
    </row>
    <row r="103" spans="1:4" x14ac:dyDescent="0.25">
      <c r="A103" t="s">
        <v>206</v>
      </c>
      <c r="B103" t="s">
        <v>351</v>
      </c>
      <c r="C103" s="13" t="s">
        <v>139</v>
      </c>
      <c r="D103" s="13" t="s">
        <v>139</v>
      </c>
    </row>
    <row r="104" spans="1:4" x14ac:dyDescent="0.25">
      <c r="A104" t="s">
        <v>128</v>
      </c>
      <c r="B104" t="s">
        <v>352</v>
      </c>
      <c r="C104" s="13" t="s">
        <v>139</v>
      </c>
      <c r="D104" s="13" t="s">
        <v>139</v>
      </c>
    </row>
    <row r="105" spans="1:4" x14ac:dyDescent="0.25">
      <c r="A105" t="s">
        <v>178</v>
      </c>
      <c r="B105" t="s">
        <v>353</v>
      </c>
      <c r="C105" s="13" t="s">
        <v>139</v>
      </c>
      <c r="D105" s="13" t="s">
        <v>139</v>
      </c>
    </row>
    <row r="106" spans="1:4" x14ac:dyDescent="0.25">
      <c r="A106" t="s">
        <v>207</v>
      </c>
      <c r="B106" t="s">
        <v>354</v>
      </c>
      <c r="C106" s="13" t="s">
        <v>139</v>
      </c>
      <c r="D106" s="13" t="s">
        <v>139</v>
      </c>
    </row>
    <row r="107" spans="1:4" x14ac:dyDescent="0.25">
      <c r="A107" t="s">
        <v>129</v>
      </c>
      <c r="B107" t="s">
        <v>355</v>
      </c>
      <c r="C107" s="13" t="s">
        <v>139</v>
      </c>
      <c r="D107" s="13" t="s">
        <v>139</v>
      </c>
    </row>
    <row r="108" spans="1:4" x14ac:dyDescent="0.25">
      <c r="A108" t="s">
        <v>453</v>
      </c>
      <c r="B108" t="s">
        <v>356</v>
      </c>
      <c r="C108" s="13" t="s">
        <v>139</v>
      </c>
      <c r="D108" s="13" t="s">
        <v>139</v>
      </c>
    </row>
    <row r="109" spans="1:4" x14ac:dyDescent="0.25">
      <c r="A109" t="s">
        <v>454</v>
      </c>
      <c r="B109" t="s">
        <v>111</v>
      </c>
      <c r="C109" s="13" t="s">
        <v>139</v>
      </c>
      <c r="D109" s="13" t="s">
        <v>139</v>
      </c>
    </row>
    <row r="110" spans="1:4" x14ac:dyDescent="0.25">
      <c r="A110" t="s">
        <v>179</v>
      </c>
      <c r="B110" t="s">
        <v>357</v>
      </c>
      <c r="C110" s="13" t="s">
        <v>139</v>
      </c>
      <c r="D110" s="13" t="s">
        <v>139</v>
      </c>
    </row>
    <row r="111" spans="1:4" x14ac:dyDescent="0.25">
      <c r="A111" t="s">
        <v>208</v>
      </c>
      <c r="B111" t="s">
        <v>358</v>
      </c>
      <c r="C111" s="13" t="s">
        <v>139</v>
      </c>
      <c r="D111" s="13" t="s">
        <v>139</v>
      </c>
    </row>
    <row r="112" spans="1:4" x14ac:dyDescent="0.25">
      <c r="A112" t="s">
        <v>130</v>
      </c>
      <c r="B112" t="s">
        <v>359</v>
      </c>
      <c r="C112" s="13" t="s">
        <v>139</v>
      </c>
      <c r="D112" s="13" t="s">
        <v>139</v>
      </c>
    </row>
    <row r="113" spans="1:8" x14ac:dyDescent="0.25">
      <c r="A113" t="s">
        <v>131</v>
      </c>
      <c r="B113" t="s">
        <v>360</v>
      </c>
      <c r="C113" s="13" t="s">
        <v>139</v>
      </c>
      <c r="D113" s="13" t="s">
        <v>139</v>
      </c>
    </row>
    <row r="114" spans="1:8" x14ac:dyDescent="0.25">
      <c r="A114" t="s">
        <v>455</v>
      </c>
      <c r="B114" t="s">
        <v>361</v>
      </c>
      <c r="C114" s="13" t="s">
        <v>139</v>
      </c>
      <c r="D114" s="13" t="s">
        <v>139</v>
      </c>
    </row>
    <row r="115" spans="1:8" x14ac:dyDescent="0.25">
      <c r="A115" t="s">
        <v>477</v>
      </c>
      <c r="B115" t="s">
        <v>112</v>
      </c>
      <c r="C115" s="13" t="s">
        <v>139</v>
      </c>
      <c r="D115" s="13" t="s">
        <v>139</v>
      </c>
    </row>
    <row r="116" spans="1:8" x14ac:dyDescent="0.25">
      <c r="A116" t="s">
        <v>456</v>
      </c>
      <c r="B116" t="s">
        <v>362</v>
      </c>
      <c r="C116" s="13" t="s">
        <v>139</v>
      </c>
      <c r="D116" s="13" t="s">
        <v>139</v>
      </c>
    </row>
    <row r="117" spans="1:8" x14ac:dyDescent="0.25">
      <c r="A117" t="s">
        <v>139</v>
      </c>
      <c r="B117">
        <v>0</v>
      </c>
      <c r="C117" s="131" t="s">
        <v>139</v>
      </c>
      <c r="D117" s="131" t="s">
        <v>139</v>
      </c>
    </row>
    <row r="118" spans="1:8" x14ac:dyDescent="0.25">
      <c r="A118" t="s">
        <v>98</v>
      </c>
      <c r="C118" s="104">
        <f>SUBTOTAL(109,GENERAL[[DEBE ]])</f>
        <v>0</v>
      </c>
      <c r="D118" s="104">
        <f>SUBTOTAL(109,GENERAL[HABER])</f>
        <v>0</v>
      </c>
    </row>
    <row r="119" spans="1:8" x14ac:dyDescent="0.25">
      <c r="B119" s="1" t="s">
        <v>28</v>
      </c>
      <c r="C119" s="13">
        <f>GENERAL[[#Totals],[DEBE ]]</f>
        <v>0</v>
      </c>
      <c r="D119" s="13"/>
    </row>
    <row r="120" spans="1:8" ht="15.75" thickBot="1" x14ac:dyDescent="0.3">
      <c r="B120" s="1" t="s">
        <v>29</v>
      </c>
      <c r="C120" s="14"/>
      <c r="D120" s="14">
        <f>GENERAL[[#Totals],[HABER]]</f>
        <v>0</v>
      </c>
    </row>
    <row r="121" spans="1:8" ht="15.75" thickTop="1" x14ac:dyDescent="0.25">
      <c r="H121" s="58">
        <f>SUM(D120-C119)</f>
        <v>0</v>
      </c>
    </row>
  </sheetData>
  <mergeCells count="2">
    <mergeCell ref="A1:D1"/>
    <mergeCell ref="A3:D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&amp;CNOMBRE DE LA EMPRESA XXX</oddHeader>
  </headerFooter>
  <drawing r:id="rId2"/>
  <tableParts count="1"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6"/>
  <dimension ref="A1:D51"/>
  <sheetViews>
    <sheetView zoomScaleNormal="100" workbookViewId="0">
      <selection activeCell="H9" sqref="H9"/>
    </sheetView>
  </sheetViews>
  <sheetFormatPr baseColWidth="10" defaultRowHeight="15" x14ac:dyDescent="0.25"/>
  <cols>
    <col min="2" max="2" width="41.42578125" customWidth="1"/>
    <col min="3" max="3" width="14.28515625" customWidth="1"/>
    <col min="4" max="4" width="13.5703125" customWidth="1"/>
  </cols>
  <sheetData>
    <row r="1" spans="1:4" x14ac:dyDescent="0.25">
      <c r="A1" s="207"/>
      <c r="B1" s="207"/>
      <c r="C1" s="207"/>
      <c r="D1" s="207"/>
    </row>
    <row r="2" spans="1:4" x14ac:dyDescent="0.25">
      <c r="A2" s="1"/>
      <c r="B2" s="1"/>
    </row>
    <row r="3" spans="1:4" x14ac:dyDescent="0.25">
      <c r="A3" s="207" t="s">
        <v>20</v>
      </c>
      <c r="B3" s="207"/>
      <c r="C3" s="207"/>
      <c r="D3" s="207"/>
    </row>
    <row r="4" spans="1:4" x14ac:dyDescent="0.25">
      <c r="A4" s="1"/>
      <c r="B4" s="1"/>
    </row>
    <row r="5" spans="1:4" x14ac:dyDescent="0.25">
      <c r="A5" s="11" t="s">
        <v>21</v>
      </c>
      <c r="B5" s="10">
        <f ca="1">TODAY()</f>
        <v>43784</v>
      </c>
    </row>
    <row r="7" spans="1:4" s="7" customFormat="1" x14ac:dyDescent="0.25">
      <c r="A7" s="12" t="s">
        <v>1</v>
      </c>
      <c r="B7" s="12" t="s">
        <v>3</v>
      </c>
      <c r="C7" s="12" t="s">
        <v>22</v>
      </c>
      <c r="D7" s="12" t="s">
        <v>5</v>
      </c>
    </row>
    <row r="8" spans="1:4" x14ac:dyDescent="0.25">
      <c r="A8" t="s">
        <v>133</v>
      </c>
      <c r="B8" t="s">
        <v>390</v>
      </c>
      <c r="C8" s="13" t="s">
        <v>139</v>
      </c>
      <c r="D8" s="13" t="s">
        <v>139</v>
      </c>
    </row>
    <row r="9" spans="1:4" x14ac:dyDescent="0.25">
      <c r="A9" t="s">
        <v>134</v>
      </c>
      <c r="B9" t="s">
        <v>391</v>
      </c>
      <c r="C9" s="13" t="s">
        <v>139</v>
      </c>
      <c r="D9" s="13" t="s">
        <v>139</v>
      </c>
    </row>
    <row r="10" spans="1:4" x14ac:dyDescent="0.25">
      <c r="A10" t="s">
        <v>135</v>
      </c>
      <c r="B10" t="s">
        <v>392</v>
      </c>
      <c r="C10" s="13" t="s">
        <v>139</v>
      </c>
      <c r="D10" s="13" t="s">
        <v>139</v>
      </c>
    </row>
    <row r="11" spans="1:4" x14ac:dyDescent="0.25">
      <c r="A11" t="s">
        <v>209</v>
      </c>
      <c r="B11" t="s">
        <v>393</v>
      </c>
      <c r="C11" s="13" t="s">
        <v>139</v>
      </c>
      <c r="D11" s="13" t="s">
        <v>139</v>
      </c>
    </row>
    <row r="12" spans="1:4" x14ac:dyDescent="0.25">
      <c r="A12" t="s">
        <v>132</v>
      </c>
      <c r="B12" t="s">
        <v>394</v>
      </c>
      <c r="C12" s="13" t="s">
        <v>139</v>
      </c>
      <c r="D12" s="13" t="s">
        <v>139</v>
      </c>
    </row>
    <row r="13" spans="1:4" x14ac:dyDescent="0.25">
      <c r="A13" t="s">
        <v>136</v>
      </c>
      <c r="B13" t="s">
        <v>395</v>
      </c>
      <c r="C13" s="13" t="s">
        <v>139</v>
      </c>
      <c r="D13" s="13" t="s">
        <v>139</v>
      </c>
    </row>
    <row r="14" spans="1:4" x14ac:dyDescent="0.25">
      <c r="A14" t="s">
        <v>137</v>
      </c>
      <c r="B14" t="s">
        <v>396</v>
      </c>
      <c r="C14" s="13" t="s">
        <v>139</v>
      </c>
      <c r="D14" s="13" t="s">
        <v>139</v>
      </c>
    </row>
    <row r="15" spans="1:4" x14ac:dyDescent="0.25">
      <c r="A15" t="s">
        <v>138</v>
      </c>
      <c r="B15" t="s">
        <v>397</v>
      </c>
      <c r="C15" s="13" t="s">
        <v>139</v>
      </c>
      <c r="D15" s="13" t="s">
        <v>139</v>
      </c>
    </row>
    <row r="16" spans="1:4" x14ac:dyDescent="0.25">
      <c r="A16" t="s">
        <v>210</v>
      </c>
      <c r="B16" t="s">
        <v>398</v>
      </c>
      <c r="C16" s="13" t="s">
        <v>139</v>
      </c>
      <c r="D16" s="13" t="s">
        <v>139</v>
      </c>
    </row>
    <row r="17" spans="1:4" x14ac:dyDescent="0.25">
      <c r="A17" t="s">
        <v>363</v>
      </c>
      <c r="B17" t="s">
        <v>399</v>
      </c>
      <c r="C17" s="13" t="s">
        <v>139</v>
      </c>
      <c r="D17" s="13" t="s">
        <v>139</v>
      </c>
    </row>
    <row r="18" spans="1:4" x14ac:dyDescent="0.25">
      <c r="A18" t="s">
        <v>364</v>
      </c>
      <c r="B18" t="s">
        <v>400</v>
      </c>
      <c r="C18" s="13" t="s">
        <v>139</v>
      </c>
      <c r="D18" s="13" t="s">
        <v>139</v>
      </c>
    </row>
    <row r="19" spans="1:4" x14ac:dyDescent="0.25">
      <c r="A19" t="s">
        <v>365</v>
      </c>
      <c r="B19" t="s">
        <v>401</v>
      </c>
      <c r="C19" s="13" t="s">
        <v>139</v>
      </c>
      <c r="D19" s="13" t="s">
        <v>139</v>
      </c>
    </row>
    <row r="20" spans="1:4" x14ac:dyDescent="0.25">
      <c r="A20" t="s">
        <v>366</v>
      </c>
      <c r="B20" t="s">
        <v>402</v>
      </c>
      <c r="C20" s="13" t="s">
        <v>139</v>
      </c>
      <c r="D20" s="13" t="s">
        <v>139</v>
      </c>
    </row>
    <row r="21" spans="1:4" x14ac:dyDescent="0.25">
      <c r="A21" t="s">
        <v>367</v>
      </c>
      <c r="B21" t="s">
        <v>403</v>
      </c>
      <c r="C21" s="13" t="s">
        <v>139</v>
      </c>
      <c r="D21" s="13" t="s">
        <v>139</v>
      </c>
    </row>
    <row r="22" spans="1:4" x14ac:dyDescent="0.25">
      <c r="A22" t="s">
        <v>368</v>
      </c>
      <c r="B22" t="s">
        <v>404</v>
      </c>
      <c r="C22" s="13" t="s">
        <v>139</v>
      </c>
      <c r="D22" s="13" t="s">
        <v>139</v>
      </c>
    </row>
    <row r="23" spans="1:4" x14ac:dyDescent="0.25">
      <c r="A23" t="s">
        <v>369</v>
      </c>
      <c r="B23" t="s">
        <v>405</v>
      </c>
      <c r="C23" s="13" t="s">
        <v>139</v>
      </c>
      <c r="D23" s="13" t="s">
        <v>139</v>
      </c>
    </row>
    <row r="24" spans="1:4" x14ac:dyDescent="0.25">
      <c r="A24" t="s">
        <v>370</v>
      </c>
      <c r="B24" t="s">
        <v>406</v>
      </c>
      <c r="C24" s="13" t="s">
        <v>139</v>
      </c>
      <c r="D24" s="13" t="s">
        <v>139</v>
      </c>
    </row>
    <row r="25" spans="1:4" x14ac:dyDescent="0.25">
      <c r="A25" t="s">
        <v>371</v>
      </c>
      <c r="B25" t="s">
        <v>407</v>
      </c>
      <c r="C25" s="13" t="s">
        <v>139</v>
      </c>
      <c r="D25" s="13" t="s">
        <v>139</v>
      </c>
    </row>
    <row r="26" spans="1:4" x14ac:dyDescent="0.25">
      <c r="A26" t="s">
        <v>372</v>
      </c>
      <c r="B26" t="s">
        <v>408</v>
      </c>
      <c r="C26" s="13" t="s">
        <v>139</v>
      </c>
      <c r="D26" s="13" t="s">
        <v>139</v>
      </c>
    </row>
    <row r="27" spans="1:4" x14ac:dyDescent="0.25">
      <c r="A27" t="s">
        <v>373</v>
      </c>
      <c r="B27" t="s">
        <v>409</v>
      </c>
      <c r="C27" s="13" t="s">
        <v>139</v>
      </c>
      <c r="D27" s="13" t="s">
        <v>139</v>
      </c>
    </row>
    <row r="28" spans="1:4" x14ac:dyDescent="0.25">
      <c r="A28" t="s">
        <v>374</v>
      </c>
      <c r="B28" t="s">
        <v>410</v>
      </c>
      <c r="C28" s="13" t="s">
        <v>139</v>
      </c>
      <c r="D28" s="13" t="s">
        <v>139</v>
      </c>
    </row>
    <row r="29" spans="1:4" x14ac:dyDescent="0.25">
      <c r="A29" t="s">
        <v>375</v>
      </c>
      <c r="B29" t="s">
        <v>411</v>
      </c>
      <c r="C29" s="13" t="s">
        <v>139</v>
      </c>
      <c r="D29" s="13" t="s">
        <v>139</v>
      </c>
    </row>
    <row r="30" spans="1:4" x14ac:dyDescent="0.25">
      <c r="A30" t="s">
        <v>376</v>
      </c>
      <c r="B30" t="s">
        <v>113</v>
      </c>
      <c r="C30" s="13" t="s">
        <v>139</v>
      </c>
      <c r="D30" s="13" t="s">
        <v>139</v>
      </c>
    </row>
    <row r="31" spans="1:4" x14ac:dyDescent="0.25">
      <c r="A31" t="s">
        <v>377</v>
      </c>
      <c r="B31" t="s">
        <v>412</v>
      </c>
      <c r="C31" s="13" t="s">
        <v>139</v>
      </c>
      <c r="D31" s="13" t="s">
        <v>139</v>
      </c>
    </row>
    <row r="32" spans="1:4" x14ac:dyDescent="0.25">
      <c r="A32" t="s">
        <v>378</v>
      </c>
      <c r="B32" t="s">
        <v>413</v>
      </c>
      <c r="C32" s="13" t="s">
        <v>139</v>
      </c>
      <c r="D32" s="13" t="s">
        <v>139</v>
      </c>
    </row>
    <row r="33" spans="1:4" x14ac:dyDescent="0.25">
      <c r="A33" t="s">
        <v>379</v>
      </c>
      <c r="B33" t="s">
        <v>414</v>
      </c>
      <c r="C33" s="13" t="s">
        <v>139</v>
      </c>
      <c r="D33" s="13" t="s">
        <v>139</v>
      </c>
    </row>
    <row r="34" spans="1:4" x14ac:dyDescent="0.25">
      <c r="A34" t="s">
        <v>380</v>
      </c>
      <c r="B34" t="s">
        <v>415</v>
      </c>
      <c r="C34" s="13" t="s">
        <v>139</v>
      </c>
      <c r="D34" s="13" t="s">
        <v>139</v>
      </c>
    </row>
    <row r="35" spans="1:4" x14ac:dyDescent="0.25">
      <c r="A35" t="s">
        <v>381</v>
      </c>
      <c r="B35" t="s">
        <v>416</v>
      </c>
      <c r="C35" s="13" t="s">
        <v>139</v>
      </c>
      <c r="D35" s="13" t="s">
        <v>139</v>
      </c>
    </row>
    <row r="36" spans="1:4" x14ac:dyDescent="0.25">
      <c r="A36" t="s">
        <v>382</v>
      </c>
      <c r="B36" t="s">
        <v>417</v>
      </c>
      <c r="C36" s="13" t="s">
        <v>139</v>
      </c>
      <c r="D36" s="13" t="s">
        <v>139</v>
      </c>
    </row>
    <row r="37" spans="1:4" x14ac:dyDescent="0.25">
      <c r="A37" t="s">
        <v>383</v>
      </c>
      <c r="B37" t="s">
        <v>418</v>
      </c>
      <c r="C37" s="13" t="s">
        <v>139</v>
      </c>
      <c r="D37" s="13" t="s">
        <v>139</v>
      </c>
    </row>
    <row r="38" spans="1:4" x14ac:dyDescent="0.25">
      <c r="A38" t="s">
        <v>384</v>
      </c>
      <c r="B38" t="s">
        <v>419</v>
      </c>
      <c r="C38" s="13" t="s">
        <v>139</v>
      </c>
      <c r="D38" s="13" t="s">
        <v>139</v>
      </c>
    </row>
    <row r="39" spans="1:4" x14ac:dyDescent="0.25">
      <c r="A39" t="s">
        <v>385</v>
      </c>
      <c r="B39" t="s">
        <v>420</v>
      </c>
      <c r="C39" s="13" t="s">
        <v>139</v>
      </c>
      <c r="D39" s="13" t="s">
        <v>139</v>
      </c>
    </row>
    <row r="40" spans="1:4" x14ac:dyDescent="0.25">
      <c r="A40" t="s">
        <v>386</v>
      </c>
      <c r="B40" t="s">
        <v>421</v>
      </c>
      <c r="C40" s="13" t="s">
        <v>139</v>
      </c>
      <c r="D40" s="13" t="s">
        <v>139</v>
      </c>
    </row>
    <row r="41" spans="1:4" x14ac:dyDescent="0.25">
      <c r="A41" t="s">
        <v>387</v>
      </c>
      <c r="B41" t="s">
        <v>422</v>
      </c>
      <c r="C41" s="13" t="s">
        <v>139</v>
      </c>
      <c r="D41" s="13" t="s">
        <v>139</v>
      </c>
    </row>
    <row r="42" spans="1:4" x14ac:dyDescent="0.25">
      <c r="A42" t="s">
        <v>388</v>
      </c>
      <c r="B42" t="s">
        <v>423</v>
      </c>
      <c r="C42" s="13" t="s">
        <v>139</v>
      </c>
      <c r="D42" s="13" t="s">
        <v>139</v>
      </c>
    </row>
    <row r="43" spans="1:4" x14ac:dyDescent="0.25">
      <c r="A43" t="s">
        <v>389</v>
      </c>
      <c r="B43" t="s">
        <v>424</v>
      </c>
      <c r="C43" s="13" t="s">
        <v>139</v>
      </c>
      <c r="D43" s="13" t="s">
        <v>139</v>
      </c>
    </row>
    <row r="44" spans="1:4" x14ac:dyDescent="0.25">
      <c r="A44">
        <v>0</v>
      </c>
      <c r="B44">
        <v>0</v>
      </c>
      <c r="C44" s="13" t="s">
        <v>139</v>
      </c>
      <c r="D44" s="13" t="s">
        <v>139</v>
      </c>
    </row>
    <row r="45" spans="1:4" x14ac:dyDescent="0.25">
      <c r="A45" t="s">
        <v>98</v>
      </c>
      <c r="C45" s="104">
        <f>SUBTOTAL(109,RESULTADO[[DEBE ]])</f>
        <v>0</v>
      </c>
      <c r="D45" s="104">
        <f>SUBTOTAL(109,RESULTADO[HABER])</f>
        <v>0</v>
      </c>
    </row>
    <row r="46" spans="1:4" x14ac:dyDescent="0.25">
      <c r="B46" s="1" t="s">
        <v>23</v>
      </c>
      <c r="C46" s="13"/>
      <c r="D46" s="13">
        <f>RESULTADO[[#Totals],[HABER]]</f>
        <v>0</v>
      </c>
    </row>
    <row r="47" spans="1:4" x14ac:dyDescent="0.25">
      <c r="B47" s="1" t="s">
        <v>24</v>
      </c>
      <c r="C47" s="13">
        <f>RESULTADO[[#Totals],[DEBE ]]</f>
        <v>0</v>
      </c>
      <c r="D47" s="13"/>
    </row>
    <row r="48" spans="1:4" x14ac:dyDescent="0.25">
      <c r="B48" s="1" t="s">
        <v>25</v>
      </c>
      <c r="C48" s="13" t="str">
        <f>IF(D46&gt;C47,D46-C47,"")</f>
        <v/>
      </c>
      <c r="D48" s="13" t="str">
        <f>IF(C47&gt;D46,C47-D46,"")</f>
        <v/>
      </c>
    </row>
    <row r="49" spans="2:4" ht="15.75" thickBot="1" x14ac:dyDescent="0.3">
      <c r="B49" s="1" t="s">
        <v>26</v>
      </c>
      <c r="C49" s="14">
        <f>SUM(C47:C48)</f>
        <v>0</v>
      </c>
      <c r="D49" s="14">
        <f>SUM(D46:D48)</f>
        <v>0</v>
      </c>
    </row>
    <row r="50" spans="2:4" ht="15.75" thickTop="1" x14ac:dyDescent="0.25"/>
    <row r="51" spans="2:4" x14ac:dyDescent="0.25">
      <c r="B51" s="5" t="s">
        <v>103</v>
      </c>
      <c r="C51" s="9" t="str">
        <f>IF(D46&gt;C47, "UTILIDAD","")</f>
        <v/>
      </c>
      <c r="D51" t="str">
        <f>IF(C46&lt;D47, "PERDIDA","")</f>
        <v/>
      </c>
    </row>
  </sheetData>
  <mergeCells count="2">
    <mergeCell ref="A1:D1"/>
    <mergeCell ref="A3:D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&amp;CNOMBRE DE LA EMPRESA XXXX</oddHeader>
  </headerFooter>
  <drawing r:id="rId2"/>
  <tableParts count="1">
    <tablePart r:id="rId3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7"/>
  <dimension ref="A1:AK2"/>
  <sheetViews>
    <sheetView zoomScale="80" zoomScaleNormal="80" workbookViewId="0">
      <selection activeCell="M2" sqref="M2"/>
    </sheetView>
  </sheetViews>
  <sheetFormatPr baseColWidth="10" defaultRowHeight="15" x14ac:dyDescent="0.25"/>
  <cols>
    <col min="1" max="1" width="5.85546875" customWidth="1"/>
    <col min="2" max="2" width="15" customWidth="1"/>
    <col min="3" max="3" width="8" customWidth="1"/>
    <col min="4" max="4" width="9.85546875" customWidth="1"/>
    <col min="5" max="5" width="8.85546875" customWidth="1"/>
    <col min="6" max="7" width="12.5703125" customWidth="1"/>
    <col min="8" max="9" width="13.28515625" customWidth="1"/>
    <col min="10" max="11" width="13.7109375" customWidth="1"/>
    <col min="15" max="15" width="11.5703125" customWidth="1"/>
    <col min="16" max="16" width="19.7109375" customWidth="1"/>
  </cols>
  <sheetData>
    <row r="1" spans="1:37" x14ac:dyDescent="0.25">
      <c r="A1" t="s">
        <v>161</v>
      </c>
      <c r="B1" t="s">
        <v>0</v>
      </c>
      <c r="C1" s="110" t="s">
        <v>155</v>
      </c>
      <c r="D1" s="110" t="s">
        <v>156</v>
      </c>
      <c r="E1" s="110" t="s">
        <v>157</v>
      </c>
      <c r="F1" s="110" t="s">
        <v>158</v>
      </c>
      <c r="G1" s="74" t="s">
        <v>140</v>
      </c>
      <c r="H1" t="s">
        <v>1</v>
      </c>
      <c r="I1" t="s">
        <v>91</v>
      </c>
      <c r="J1" t="s">
        <v>92</v>
      </c>
      <c r="K1" t="s">
        <v>93</v>
      </c>
      <c r="L1" t="s">
        <v>94</v>
      </c>
      <c r="M1" t="s">
        <v>95</v>
      </c>
      <c r="N1" t="s">
        <v>96</v>
      </c>
      <c r="O1" t="s">
        <v>97</v>
      </c>
      <c r="P1" s="74" t="s">
        <v>159</v>
      </c>
      <c r="AG1">
        <f>MAX(SEGUIMIENTO[ITEM])+1</f>
        <v>1</v>
      </c>
      <c r="AH1">
        <f>MAX(SEGUIMIENTO[NºCXC])+1</f>
        <v>1</v>
      </c>
      <c r="AI1">
        <f>MAX(SEGUIMIENTO[NºCXP])+1</f>
        <v>1</v>
      </c>
      <c r="AJ1">
        <f>MAX(SEGUIMIENTO[NºABC])+1</f>
        <v>1</v>
      </c>
      <c r="AK1">
        <f>MAX(SEGUIMIENTO[NºABP])+1</f>
        <v>1</v>
      </c>
    </row>
    <row r="2" spans="1:37" x14ac:dyDescent="0.25">
      <c r="A2" s="112">
        <v>0</v>
      </c>
      <c r="B2" s="8">
        <v>42736</v>
      </c>
      <c r="C2">
        <v>0</v>
      </c>
      <c r="D2">
        <v>0</v>
      </c>
      <c r="E2">
        <v>0</v>
      </c>
      <c r="F2">
        <v>0</v>
      </c>
      <c r="G2" t="str">
        <f>IF(SEGUIMIENTO[[#This Row],[CODIGO]]&lt;&gt;"",VLOOKUP(SEGUIMIENTO[[#This Row],[CODIGO]],CLIENTE[],3,0),"")</f>
        <v/>
      </c>
      <c r="I2" t="str">
        <f>IF(SEGUIMIENTO[[#This Row],[CODIGO]]&lt;&gt;"",VLOOKUP(SEGUIMIENTO[[#This Row],[CODIGO]],CLIENTE[],2,0),"")</f>
        <v/>
      </c>
      <c r="K2" t="str">
        <f>IF(SEGUIMIENTO[[#This Row],[CODIGOP]]&lt;&gt;"",VLOOKUP(SEGUIMIENTO[[#This Row],[CODIGOP]],PROVEEDOR[],2,0),"")</f>
        <v/>
      </c>
      <c r="L2" s="13">
        <v>0</v>
      </c>
      <c r="M2" s="13">
        <v>0</v>
      </c>
      <c r="N2" s="13">
        <v>0</v>
      </c>
      <c r="O2" s="13">
        <v>0</v>
      </c>
      <c r="P2" s="13">
        <v>0</v>
      </c>
    </row>
  </sheetData>
  <pageMargins left="0.7" right="0.7" top="0.75" bottom="0.75" header="0.3" footer="0.3"/>
  <pageSetup paperSize="9" orientation="portrait" horizontalDpi="4294967292" verticalDpi="0" r:id="rId1"/>
  <drawing r:id="rId2"/>
  <tableParts count="1">
    <tablePart r:id="rId3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4"/>
  <dimension ref="A1:N6"/>
  <sheetViews>
    <sheetView zoomScaleNormal="100" workbookViewId="0">
      <selection activeCell="A2" sqref="A2"/>
    </sheetView>
  </sheetViews>
  <sheetFormatPr baseColWidth="10" defaultRowHeight="15" x14ac:dyDescent="0.25"/>
  <cols>
    <col min="1" max="1" width="11.42578125" style="73"/>
    <col min="2" max="2" width="26.5703125" style="73" customWidth="1"/>
    <col min="3" max="3" width="20.42578125" style="73" customWidth="1"/>
    <col min="4" max="12" width="11.42578125" style="73"/>
    <col min="13" max="13" width="26.7109375" style="73" customWidth="1"/>
    <col min="14" max="16384" width="11.42578125" style="73"/>
  </cols>
  <sheetData>
    <row r="1" spans="1:14" x14ac:dyDescent="0.25">
      <c r="A1" s="108" t="s">
        <v>1</v>
      </c>
      <c r="B1" s="108" t="s">
        <v>142</v>
      </c>
      <c r="C1" s="108" t="s">
        <v>140</v>
      </c>
      <c r="D1" s="108" t="s">
        <v>4</v>
      </c>
      <c r="E1" s="108" t="s">
        <v>5</v>
      </c>
      <c r="F1" s="108" t="s">
        <v>144</v>
      </c>
      <c r="N1" s="73">
        <f>MAX(CLIENTE[CODIGO])+1</f>
        <v>1001</v>
      </c>
    </row>
    <row r="2" spans="1:14" x14ac:dyDescent="0.25">
      <c r="A2" s="73">
        <v>1000</v>
      </c>
      <c r="B2" s="107" t="s">
        <v>170</v>
      </c>
      <c r="D2" s="13">
        <f t="array" ref="D2">SUM(IF(SEGUIMIENTO[CODIGO]=CODIGOC,1,0)*SEGUIMIENTO[VALORCXC])</f>
        <v>0</v>
      </c>
      <c r="E2" s="13">
        <f t="array" ref="E2">SUM(IF(SEGUIMIENTO[CODIGO]=CODIGOC,1,0)*SEGUIMIENTO[ABONOCXC])</f>
        <v>0</v>
      </c>
      <c r="F2" s="13">
        <f>CLIENTE[[#This Row],[DEBE]]-CLIENTE[[#This Row],[HABER]]</f>
        <v>0</v>
      </c>
      <c r="N2" s="107" t="s">
        <v>151</v>
      </c>
    </row>
    <row r="3" spans="1:14" x14ac:dyDescent="0.25">
      <c r="N3" s="107" t="s">
        <v>152</v>
      </c>
    </row>
    <row r="4" spans="1:14" x14ac:dyDescent="0.25">
      <c r="N4" s="107" t="s">
        <v>153</v>
      </c>
    </row>
    <row r="5" spans="1:14" x14ac:dyDescent="0.25">
      <c r="N5" s="107" t="s">
        <v>154</v>
      </c>
    </row>
    <row r="6" spans="1:14" x14ac:dyDescent="0.25">
      <c r="N6" s="107" t="s">
        <v>170</v>
      </c>
    </row>
  </sheetData>
  <pageMargins left="0.7" right="0.7" top="0.75" bottom="0.75" header="0.3" footer="0.3"/>
  <pageSetup paperSize="9" scale="94" orientation="portrait" horizontalDpi="4294967292" r:id="rId1"/>
  <drawing r:id="rId2"/>
  <tableParts count="1">
    <tablePart r:id="rId3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5"/>
  <dimension ref="A1:N2"/>
  <sheetViews>
    <sheetView zoomScaleNormal="100" workbookViewId="0">
      <selection activeCell="A2" sqref="A2"/>
    </sheetView>
  </sheetViews>
  <sheetFormatPr baseColWidth="10" defaultRowHeight="15" x14ac:dyDescent="0.25"/>
  <cols>
    <col min="2" max="2" width="31.28515625" customWidth="1"/>
    <col min="3" max="3" width="31.85546875" customWidth="1"/>
  </cols>
  <sheetData>
    <row r="1" spans="1:14" x14ac:dyDescent="0.25">
      <c r="A1" s="74" t="s">
        <v>1</v>
      </c>
      <c r="B1" s="74" t="s">
        <v>143</v>
      </c>
      <c r="C1" s="74" t="s">
        <v>141</v>
      </c>
      <c r="D1" s="74" t="s">
        <v>4</v>
      </c>
      <c r="E1" s="74" t="s">
        <v>5</v>
      </c>
      <c r="F1" s="74" t="s">
        <v>144</v>
      </c>
      <c r="N1">
        <f>MAX(PROVEEDOR[CODIGO])+1</f>
        <v>2001</v>
      </c>
    </row>
    <row r="2" spans="1:14" x14ac:dyDescent="0.25">
      <c r="A2">
        <v>2000</v>
      </c>
      <c r="B2" t="s">
        <v>170</v>
      </c>
      <c r="D2" s="13">
        <f t="array" ref="D2">SUM(IF(SEGUIMIENTO[CODIGOP]=CODIGOP,1,0)*SEGUIMIENTO[ABONOCXP])</f>
        <v>0</v>
      </c>
      <c r="E2" s="13">
        <f t="array" ref="E2">SUM(IF(SEGUIMIENTO[CODIGOP]=CODIGOP,1,0)*SEGUIMIENTO[VALORCXP])</f>
        <v>0</v>
      </c>
      <c r="F2" s="13">
        <f>PROVEEDOR[[#This Row],[HABER]]-PROVEEDOR[[#This Row],[DEBE]]</f>
        <v>0</v>
      </c>
    </row>
  </sheetData>
  <pageMargins left="0.7" right="0.7" top="0.75" bottom="0.75" header="0.3" footer="0.3"/>
  <pageSetup paperSize="9" scale="80" orientation="portrait" horizontalDpi="4294967292" r:id="rId1"/>
  <drawing r:id="rId2"/>
  <tableParts count="1">
    <tablePart r:id="rId3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9"/>
  <dimension ref="A1:Y40"/>
  <sheetViews>
    <sheetView workbookViewId="0">
      <selection activeCell="F2" sqref="F2"/>
    </sheetView>
  </sheetViews>
  <sheetFormatPr baseColWidth="10" defaultRowHeight="15" x14ac:dyDescent="0.25"/>
  <cols>
    <col min="1" max="1" width="13.28515625" customWidth="1"/>
    <col min="2" max="2" width="24.140625" customWidth="1"/>
    <col min="3" max="4" width="16.5703125" customWidth="1"/>
    <col min="6" max="6" width="15.42578125" customWidth="1"/>
    <col min="7" max="7" width="14.42578125" customWidth="1"/>
    <col min="8" max="8" width="18.5703125" customWidth="1"/>
  </cols>
  <sheetData>
    <row r="1" spans="1:25" x14ac:dyDescent="0.25">
      <c r="A1" s="168" t="s">
        <v>228</v>
      </c>
      <c r="B1" s="168" t="s">
        <v>230</v>
      </c>
      <c r="C1" s="168" t="s">
        <v>185</v>
      </c>
      <c r="D1" s="173" t="s">
        <v>262</v>
      </c>
      <c r="E1" s="168" t="s">
        <v>231</v>
      </c>
      <c r="F1" s="168" t="s">
        <v>239</v>
      </c>
      <c r="G1" s="168" t="s">
        <v>238</v>
      </c>
      <c r="H1" s="168" t="s">
        <v>240</v>
      </c>
      <c r="V1" t="s">
        <v>1</v>
      </c>
      <c r="W1" t="s">
        <v>249</v>
      </c>
      <c r="Y1" t="s">
        <v>242</v>
      </c>
    </row>
    <row r="2" spans="1:25" x14ac:dyDescent="0.25">
      <c r="A2" s="169">
        <v>10001</v>
      </c>
      <c r="B2" s="169" t="s">
        <v>243</v>
      </c>
      <c r="C2" s="169" t="s">
        <v>246</v>
      </c>
      <c r="D2" s="174" t="s">
        <v>186</v>
      </c>
      <c r="E2" s="169">
        <v>24564</v>
      </c>
      <c r="F2" s="170">
        <v>45000</v>
      </c>
      <c r="G2" s="171">
        <f>SUMIFS(CONTROLBANCO[HABER],CONTROLBANCO[Nº CUENTA],CUENTASB[[#This Row],[Nº CUENTA]],CONTROLBANCO[ESTADO],"EN TRANSITO")</f>
        <v>0</v>
      </c>
      <c r="H2" s="171">
        <f>CUENTASB[[#This Row],[SALDO BANCO]]-CUENTASB[[#This Row],[EN TRANSITO]]</f>
        <v>45000</v>
      </c>
      <c r="V2">
        <v>1</v>
      </c>
      <c r="W2" t="s">
        <v>250</v>
      </c>
      <c r="Y2" t="s">
        <v>241</v>
      </c>
    </row>
    <row r="3" spans="1:25" x14ac:dyDescent="0.25">
      <c r="A3" s="169">
        <v>10002</v>
      </c>
      <c r="B3" s="169" t="s">
        <v>244</v>
      </c>
      <c r="C3" s="169" t="s">
        <v>247</v>
      </c>
      <c r="D3" s="174" t="s">
        <v>187</v>
      </c>
      <c r="E3" s="169"/>
      <c r="F3" s="170"/>
      <c r="G3" s="171">
        <f>SUMIFS(CONTROLBANCO[HABER],CONTROLBANCO[Nº CUENTA],CUENTASB[[#This Row],[Nº CUENTA]],CONTROLBANCO[ESTADO],"EN TRANSITO")</f>
        <v>0</v>
      </c>
      <c r="H3" s="171">
        <f>CUENTASB[[#This Row],[SALDO BANCO]]-CUENTASB[[#This Row],[EN TRANSITO]]</f>
        <v>0</v>
      </c>
      <c r="V3">
        <v>2</v>
      </c>
      <c r="W3" t="s">
        <v>251</v>
      </c>
      <c r="Y3" t="s">
        <v>238</v>
      </c>
    </row>
    <row r="4" spans="1:25" x14ac:dyDescent="0.25">
      <c r="A4" s="169">
        <v>10003</v>
      </c>
      <c r="B4" s="169" t="s">
        <v>245</v>
      </c>
      <c r="C4" s="169" t="s">
        <v>248</v>
      </c>
      <c r="D4" s="174" t="s">
        <v>265</v>
      </c>
      <c r="E4" s="169"/>
      <c r="F4" s="170"/>
      <c r="G4" s="171">
        <f>SUMIFS(CONTROLBANCO[HABER],CONTROLBANCO[Nº CUENTA],CUENTASB[[#This Row],[Nº CUENTA]],CONTROLBANCO[ESTADO],"EN TRANSITO")</f>
        <v>0</v>
      </c>
      <c r="H4" s="171">
        <f>CUENTASB[[#This Row],[SALDO BANCO]]-CUENTASB[[#This Row],[EN TRANSITO]]</f>
        <v>0</v>
      </c>
      <c r="V4">
        <v>3</v>
      </c>
      <c r="W4" t="s">
        <v>252</v>
      </c>
    </row>
    <row r="5" spans="1:25" x14ac:dyDescent="0.25">
      <c r="A5" s="169"/>
      <c r="B5" s="169"/>
      <c r="C5" s="169"/>
      <c r="D5" s="174"/>
      <c r="E5" s="169"/>
      <c r="F5" s="170"/>
      <c r="G5" s="171">
        <f>SUMIFS(CONTROLBANCO[HABER],CONTROLBANCO[Nº CUENTA],CUENTASB[[#This Row],[Nº CUENTA]],CONTROLBANCO[ESTADO],"EN TRANSITO")</f>
        <v>0</v>
      </c>
      <c r="H5" s="171">
        <f>CUENTASB[[#This Row],[SALDO BANCO]]-CUENTASB[[#This Row],[EN TRANSITO]]</f>
        <v>0</v>
      </c>
      <c r="V5">
        <v>4</v>
      </c>
      <c r="W5" t="s">
        <v>253</v>
      </c>
    </row>
    <row r="6" spans="1:25" x14ac:dyDescent="0.25">
      <c r="A6" s="169"/>
      <c r="B6" s="169"/>
      <c r="C6" s="169"/>
      <c r="D6" s="174"/>
      <c r="E6" s="169"/>
      <c r="F6" s="170"/>
      <c r="G6" s="171">
        <f>SUMIFS(CONTROLBANCO[HABER],CONTROLBANCO[Nº CUENTA],CUENTASB[[#This Row],[Nº CUENTA]],CONTROLBANCO[ESTADO],"EN TRANSITO")</f>
        <v>0</v>
      </c>
      <c r="H6" s="171">
        <f>CUENTASB[[#This Row],[SALDO BANCO]]-CUENTASB[[#This Row],[EN TRANSITO]]</f>
        <v>0</v>
      </c>
      <c r="V6">
        <v>5</v>
      </c>
      <c r="W6" t="s">
        <v>254</v>
      </c>
    </row>
    <row r="7" spans="1:25" x14ac:dyDescent="0.25">
      <c r="A7" s="169"/>
      <c r="B7" s="169"/>
      <c r="C7" s="169"/>
      <c r="D7" s="169"/>
      <c r="E7" s="169"/>
      <c r="F7" s="170"/>
      <c r="G7" s="171">
        <f>SUMIFS(CONTROLBANCO[HABER],CONTROLBANCO[Nº CUENTA],CUENTASB[[#This Row],[Nº CUENTA]],CONTROLBANCO[ESTADO],"EN TRANSITO")</f>
        <v>0</v>
      </c>
      <c r="H7" s="171">
        <f>CUENTASB[[#This Row],[SALDO BANCO]]-CUENTASB[[#This Row],[EN TRANSITO]]</f>
        <v>0</v>
      </c>
      <c r="V7">
        <v>6</v>
      </c>
      <c r="W7" t="s">
        <v>255</v>
      </c>
    </row>
    <row r="8" spans="1:25" x14ac:dyDescent="0.25">
      <c r="A8" s="169"/>
      <c r="B8" s="169"/>
      <c r="C8" s="169"/>
      <c r="D8" s="169"/>
      <c r="E8" s="169"/>
      <c r="F8" s="169"/>
      <c r="G8" s="169"/>
      <c r="H8" s="169"/>
      <c r="V8">
        <v>7</v>
      </c>
      <c r="W8" t="s">
        <v>256</v>
      </c>
    </row>
    <row r="9" spans="1:25" x14ac:dyDescent="0.25">
      <c r="A9" s="169"/>
      <c r="B9" s="169"/>
      <c r="C9" s="169"/>
      <c r="D9" s="169"/>
      <c r="E9" s="169"/>
      <c r="F9" s="169"/>
      <c r="G9" s="169"/>
      <c r="H9" s="169"/>
      <c r="V9">
        <v>8</v>
      </c>
      <c r="W9" t="s">
        <v>257</v>
      </c>
    </row>
    <row r="10" spans="1:25" x14ac:dyDescent="0.25">
      <c r="A10" s="169"/>
      <c r="B10" s="169"/>
      <c r="C10" s="169"/>
      <c r="D10" s="169"/>
      <c r="E10" s="169"/>
      <c r="F10" s="169"/>
      <c r="G10" s="169"/>
      <c r="H10" s="169"/>
      <c r="V10">
        <v>9</v>
      </c>
      <c r="W10" t="s">
        <v>258</v>
      </c>
    </row>
    <row r="11" spans="1:25" x14ac:dyDescent="0.25">
      <c r="A11" s="169"/>
      <c r="B11" s="169"/>
      <c r="C11" s="169"/>
      <c r="D11" s="169"/>
      <c r="E11" s="169"/>
      <c r="F11" s="169"/>
      <c r="G11" s="169"/>
      <c r="H11" s="169"/>
      <c r="V11">
        <v>10</v>
      </c>
      <c r="W11" t="s">
        <v>259</v>
      </c>
    </row>
    <row r="12" spans="1:25" x14ac:dyDescent="0.25">
      <c r="A12" s="169"/>
      <c r="B12" s="169"/>
      <c r="C12" s="169"/>
      <c r="D12" s="169"/>
      <c r="E12" s="169"/>
      <c r="F12" s="169"/>
      <c r="G12" s="169"/>
      <c r="H12" s="169"/>
      <c r="V12">
        <v>11</v>
      </c>
      <c r="W12" t="s">
        <v>260</v>
      </c>
    </row>
    <row r="13" spans="1:25" x14ac:dyDescent="0.25">
      <c r="A13" s="169"/>
      <c r="B13" s="169"/>
      <c r="C13" s="169"/>
      <c r="D13" s="169"/>
      <c r="E13" s="169"/>
      <c r="F13" s="169"/>
      <c r="G13" s="169"/>
      <c r="H13" s="169"/>
      <c r="V13">
        <v>12</v>
      </c>
      <c r="W13" t="s">
        <v>261</v>
      </c>
    </row>
    <row r="14" spans="1:25" x14ac:dyDescent="0.25">
      <c r="A14" s="169"/>
      <c r="B14" s="169"/>
      <c r="C14" s="169"/>
      <c r="D14" s="169"/>
      <c r="E14" s="169"/>
      <c r="F14" s="169"/>
      <c r="G14" s="169"/>
      <c r="H14" s="169"/>
    </row>
    <row r="15" spans="1:25" x14ac:dyDescent="0.25">
      <c r="A15" s="169"/>
      <c r="B15" s="169"/>
      <c r="C15" s="169"/>
      <c r="D15" s="169"/>
      <c r="E15" s="169"/>
      <c r="F15" s="169"/>
      <c r="G15" s="169"/>
      <c r="H15" s="169"/>
    </row>
    <row r="16" spans="1:25" x14ac:dyDescent="0.25">
      <c r="A16" s="169"/>
      <c r="B16" s="169"/>
      <c r="C16" s="169"/>
      <c r="D16" s="169"/>
      <c r="E16" s="169"/>
      <c r="F16" s="169"/>
      <c r="G16" s="169"/>
      <c r="H16" s="169"/>
    </row>
    <row r="17" spans="1:8" x14ac:dyDescent="0.25">
      <c r="A17" s="169"/>
      <c r="B17" s="169"/>
      <c r="C17" s="169"/>
      <c r="D17" s="169"/>
      <c r="E17" s="169"/>
      <c r="F17" s="169"/>
      <c r="G17" s="169"/>
      <c r="H17" s="169"/>
    </row>
    <row r="18" spans="1:8" x14ac:dyDescent="0.25">
      <c r="A18" s="169"/>
      <c r="B18" s="169"/>
      <c r="C18" s="169"/>
      <c r="D18" s="169"/>
      <c r="E18" s="169"/>
      <c r="F18" s="169"/>
      <c r="G18" s="169"/>
      <c r="H18" s="169"/>
    </row>
    <row r="19" spans="1:8" x14ac:dyDescent="0.25">
      <c r="A19" s="169"/>
      <c r="B19" s="169"/>
      <c r="C19" s="169"/>
      <c r="D19" s="169"/>
      <c r="E19" s="169"/>
      <c r="F19" s="169"/>
      <c r="G19" s="169"/>
      <c r="H19" s="169"/>
    </row>
    <row r="20" spans="1:8" x14ac:dyDescent="0.25">
      <c r="A20" s="169"/>
      <c r="B20" s="169"/>
      <c r="C20" s="169"/>
      <c r="D20" s="169"/>
      <c r="E20" s="169"/>
      <c r="F20" s="169"/>
      <c r="G20" s="169"/>
      <c r="H20" s="169"/>
    </row>
    <row r="21" spans="1:8" x14ac:dyDescent="0.25">
      <c r="A21" s="169"/>
      <c r="B21" s="169"/>
      <c r="C21" s="169"/>
      <c r="D21" s="169"/>
      <c r="E21" s="169"/>
      <c r="F21" s="169"/>
      <c r="G21" s="169"/>
      <c r="H21" s="169"/>
    </row>
    <row r="22" spans="1:8" x14ac:dyDescent="0.25">
      <c r="A22" s="169"/>
      <c r="B22" s="169"/>
      <c r="C22" s="169"/>
      <c r="D22" s="169"/>
      <c r="E22" s="169"/>
      <c r="F22" s="169"/>
      <c r="G22" s="169"/>
      <c r="H22" s="169"/>
    </row>
    <row r="23" spans="1:8" x14ac:dyDescent="0.25">
      <c r="A23" s="169"/>
      <c r="B23" s="169"/>
      <c r="C23" s="169"/>
      <c r="D23" s="169"/>
      <c r="E23" s="169"/>
      <c r="F23" s="169"/>
      <c r="G23" s="169"/>
      <c r="H23" s="169"/>
    </row>
    <row r="24" spans="1:8" x14ac:dyDescent="0.25">
      <c r="A24" s="169"/>
      <c r="B24" s="169"/>
      <c r="C24" s="169"/>
      <c r="D24" s="169"/>
      <c r="E24" s="169"/>
      <c r="F24" s="169"/>
      <c r="G24" s="169"/>
      <c r="H24" s="169"/>
    </row>
    <row r="25" spans="1:8" x14ac:dyDescent="0.25">
      <c r="A25" s="169"/>
      <c r="B25" s="169"/>
      <c r="C25" s="169"/>
      <c r="D25" s="169"/>
      <c r="E25" s="169"/>
      <c r="F25" s="169"/>
      <c r="G25" s="169"/>
      <c r="H25" s="169"/>
    </row>
    <row r="26" spans="1:8" x14ac:dyDescent="0.25">
      <c r="A26" s="169"/>
      <c r="B26" s="169"/>
      <c r="C26" s="169"/>
      <c r="D26" s="169"/>
      <c r="E26" s="169"/>
      <c r="F26" s="169"/>
      <c r="G26" s="169"/>
      <c r="H26" s="169"/>
    </row>
    <row r="27" spans="1:8" x14ac:dyDescent="0.25">
      <c r="A27" s="169"/>
      <c r="B27" s="169"/>
      <c r="C27" s="169"/>
      <c r="D27" s="169"/>
      <c r="E27" s="169"/>
      <c r="F27" s="169"/>
      <c r="G27" s="169"/>
      <c r="H27" s="169"/>
    </row>
    <row r="28" spans="1:8" x14ac:dyDescent="0.25">
      <c r="A28" s="169"/>
      <c r="B28" s="169"/>
      <c r="C28" s="169"/>
      <c r="D28" s="169"/>
      <c r="E28" s="169"/>
      <c r="F28" s="169"/>
      <c r="G28" s="169"/>
      <c r="H28" s="169"/>
    </row>
    <row r="29" spans="1:8" x14ac:dyDescent="0.25">
      <c r="A29" s="169"/>
      <c r="B29" s="169"/>
      <c r="C29" s="169"/>
      <c r="D29" s="169"/>
      <c r="E29" s="169"/>
      <c r="F29" s="169"/>
      <c r="G29" s="169"/>
      <c r="H29" s="169"/>
    </row>
    <row r="30" spans="1:8" x14ac:dyDescent="0.25">
      <c r="A30" s="169"/>
      <c r="B30" s="169"/>
      <c r="C30" s="169"/>
      <c r="D30" s="169"/>
      <c r="E30" s="169"/>
      <c r="F30" s="169"/>
      <c r="G30" s="169"/>
      <c r="H30" s="169"/>
    </row>
    <row r="31" spans="1:8" x14ac:dyDescent="0.25">
      <c r="A31" s="169"/>
      <c r="B31" s="169"/>
      <c r="C31" s="169"/>
      <c r="D31" s="169"/>
      <c r="E31" s="169"/>
      <c r="F31" s="169"/>
      <c r="G31" s="169"/>
      <c r="H31" s="169"/>
    </row>
    <row r="32" spans="1:8" x14ac:dyDescent="0.25">
      <c r="A32" s="169"/>
      <c r="B32" s="169"/>
      <c r="C32" s="169"/>
      <c r="D32" s="169"/>
      <c r="E32" s="169"/>
      <c r="F32" s="169"/>
      <c r="G32" s="169"/>
      <c r="H32" s="169"/>
    </row>
    <row r="33" spans="1:8" x14ac:dyDescent="0.25">
      <c r="A33" s="169"/>
      <c r="B33" s="169"/>
      <c r="C33" s="169"/>
      <c r="D33" s="169"/>
      <c r="E33" s="169"/>
      <c r="F33" s="169"/>
      <c r="G33" s="169"/>
      <c r="H33" s="169"/>
    </row>
    <row r="34" spans="1:8" x14ac:dyDescent="0.25">
      <c r="A34" s="169"/>
      <c r="B34" s="169"/>
      <c r="C34" s="169"/>
      <c r="D34" s="169"/>
      <c r="E34" s="169"/>
      <c r="F34" s="169"/>
      <c r="G34" s="169"/>
      <c r="H34" s="169"/>
    </row>
    <row r="35" spans="1:8" x14ac:dyDescent="0.25">
      <c r="A35" s="169"/>
      <c r="B35" s="169"/>
      <c r="C35" s="169"/>
      <c r="D35" s="169"/>
      <c r="E35" s="169"/>
      <c r="F35" s="169"/>
      <c r="G35" s="169"/>
      <c r="H35" s="169"/>
    </row>
    <row r="36" spans="1:8" x14ac:dyDescent="0.25">
      <c r="A36" s="169"/>
      <c r="B36" s="169"/>
      <c r="C36" s="169"/>
      <c r="D36" s="169"/>
      <c r="E36" s="169"/>
      <c r="F36" s="169"/>
      <c r="G36" s="169"/>
      <c r="H36" s="169"/>
    </row>
    <row r="37" spans="1:8" x14ac:dyDescent="0.25">
      <c r="A37" s="169"/>
      <c r="B37" s="169"/>
      <c r="C37" s="169"/>
      <c r="D37" s="169"/>
      <c r="E37" s="169"/>
      <c r="F37" s="169"/>
      <c r="G37" s="169"/>
      <c r="H37" s="169"/>
    </row>
    <row r="38" spans="1:8" x14ac:dyDescent="0.25">
      <c r="A38" s="169"/>
      <c r="B38" s="169"/>
      <c r="C38" s="169"/>
      <c r="D38" s="169"/>
      <c r="E38" s="169"/>
      <c r="F38" s="169"/>
      <c r="G38" s="169"/>
      <c r="H38" s="169"/>
    </row>
    <row r="39" spans="1:8" x14ac:dyDescent="0.25">
      <c r="A39" s="169"/>
      <c r="B39" s="169"/>
      <c r="C39" s="169"/>
      <c r="D39" s="169"/>
      <c r="E39" s="169"/>
      <c r="F39" s="169"/>
      <c r="G39" s="169"/>
      <c r="H39" s="169"/>
    </row>
    <row r="40" spans="1:8" x14ac:dyDescent="0.25">
      <c r="A40" s="169"/>
      <c r="B40" s="169"/>
      <c r="C40" s="169"/>
      <c r="D40" s="169"/>
      <c r="E40" s="169"/>
      <c r="F40" s="169"/>
      <c r="G40" s="169"/>
      <c r="H40" s="169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4"/>
  <dimension ref="A1:M2"/>
  <sheetViews>
    <sheetView zoomScale="90" zoomScaleNormal="90" workbookViewId="0">
      <selection activeCell="A2" sqref="A2"/>
    </sheetView>
  </sheetViews>
  <sheetFormatPr baseColWidth="10" defaultRowHeight="15" x14ac:dyDescent="0.25"/>
  <cols>
    <col min="1" max="1" width="12.140625" customWidth="1"/>
    <col min="2" max="2" width="13.85546875" customWidth="1"/>
    <col min="4" max="4" width="22.28515625" customWidth="1"/>
    <col min="5" max="5" width="12.85546875" customWidth="1"/>
    <col min="6" max="6" width="13.7109375" customWidth="1"/>
    <col min="7" max="7" width="25.85546875" customWidth="1"/>
    <col min="8" max="8" width="19.42578125" customWidth="1"/>
    <col min="9" max="9" width="13.28515625" customWidth="1"/>
    <col min="10" max="10" width="14.85546875" customWidth="1"/>
    <col min="11" max="11" width="3.85546875" customWidth="1"/>
  </cols>
  <sheetData>
    <row r="1" spans="1:13" ht="30" customHeight="1" x14ac:dyDescent="0.25">
      <c r="A1" s="167" t="s">
        <v>234</v>
      </c>
      <c r="B1" s="156" t="s">
        <v>227</v>
      </c>
      <c r="C1" s="156" t="s">
        <v>232</v>
      </c>
      <c r="D1" s="167" t="s">
        <v>228</v>
      </c>
      <c r="E1" s="167" t="s">
        <v>263</v>
      </c>
      <c r="F1" s="167" t="s">
        <v>235</v>
      </c>
      <c r="G1" s="167" t="s">
        <v>229</v>
      </c>
      <c r="H1" s="167" t="s">
        <v>159</v>
      </c>
      <c r="I1" s="167" t="s">
        <v>4</v>
      </c>
      <c r="J1" s="167" t="s">
        <v>5</v>
      </c>
      <c r="K1" s="156" t="s">
        <v>233</v>
      </c>
      <c r="L1" s="156" t="s">
        <v>236</v>
      </c>
      <c r="M1" s="167" t="s">
        <v>237</v>
      </c>
    </row>
    <row r="2" spans="1:13" x14ac:dyDescent="0.25">
      <c r="A2" s="180">
        <v>43106</v>
      </c>
      <c r="B2">
        <v>0</v>
      </c>
      <c r="C2">
        <v>0</v>
      </c>
      <c r="D2">
        <v>0</v>
      </c>
      <c r="F2">
        <v>0</v>
      </c>
      <c r="G2">
        <v>0</v>
      </c>
      <c r="H2">
        <v>0</v>
      </c>
      <c r="I2">
        <v>0</v>
      </c>
      <c r="J2">
        <v>0</v>
      </c>
      <c r="K2" t="s">
        <v>264</v>
      </c>
      <c r="L2" s="111" t="s">
        <v>250</v>
      </c>
      <c r="M2" t="s">
        <v>238</v>
      </c>
    </row>
  </sheetData>
  <dataValidations count="1">
    <dataValidation type="list" allowBlank="1" showInputMessage="1" showErrorMessage="1" sqref="M2" xr:uid="{00000000-0002-0000-1400-000000000000}">
      <formula1>INDIRECT("ESTADOS")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16"/>
  <dimension ref="A1:N7"/>
  <sheetViews>
    <sheetView zoomScaleNormal="100" workbookViewId="0">
      <selection activeCell="L1" sqref="L1:L2"/>
    </sheetView>
  </sheetViews>
  <sheetFormatPr baseColWidth="10" defaultRowHeight="15" x14ac:dyDescent="0.25"/>
  <cols>
    <col min="1" max="1" width="8" customWidth="1"/>
    <col min="2" max="2" width="13.28515625" customWidth="1"/>
    <col min="3" max="3" width="13" customWidth="1"/>
    <col min="4" max="4" width="8.28515625" customWidth="1"/>
    <col min="5" max="5" width="8.42578125" bestFit="1" customWidth="1"/>
    <col min="6" max="6" width="9.28515625" customWidth="1"/>
    <col min="7" max="7" width="10" bestFit="1" customWidth="1"/>
    <col min="8" max="8" width="7.85546875" customWidth="1"/>
    <col min="9" max="9" width="10.5703125" hidden="1" customWidth="1"/>
    <col min="10" max="10" width="19.7109375" hidden="1" customWidth="1"/>
    <col min="11" max="11" width="3.5703125" hidden="1" customWidth="1"/>
    <col min="12" max="14" width="11.42578125" hidden="1" customWidth="1"/>
  </cols>
  <sheetData>
    <row r="1" spans="1:14" x14ac:dyDescent="0.25">
      <c r="A1" s="109" t="s">
        <v>91</v>
      </c>
      <c r="B1" t="s">
        <v>145</v>
      </c>
      <c r="J1" t="s">
        <v>148</v>
      </c>
      <c r="L1" t="s">
        <v>170</v>
      </c>
      <c r="M1">
        <v>1000</v>
      </c>
      <c r="N1" t="str">
        <f>IF(M1&lt;&gt;"",VLOOKUP(M1,CLIENTE[],2,0),"")</f>
        <v>ALL</v>
      </c>
    </row>
    <row r="2" spans="1:14" x14ac:dyDescent="0.25">
      <c r="A2" s="109" t="s">
        <v>140</v>
      </c>
      <c r="B2" t="s">
        <v>145</v>
      </c>
      <c r="J2" t="s">
        <v>149</v>
      </c>
      <c r="L2" t="s">
        <v>170</v>
      </c>
      <c r="M2" t="s">
        <v>170</v>
      </c>
      <c r="N2" t="str">
        <f>M2</f>
        <v>ALL</v>
      </c>
    </row>
    <row r="4" spans="1:14" x14ac:dyDescent="0.25">
      <c r="D4" s="109" t="s">
        <v>162</v>
      </c>
    </row>
    <row r="5" spans="1:14" x14ac:dyDescent="0.25">
      <c r="A5" s="109" t="s">
        <v>161</v>
      </c>
      <c r="B5" s="109" t="s">
        <v>0</v>
      </c>
      <c r="C5" s="109" t="s">
        <v>159</v>
      </c>
      <c r="D5" t="s">
        <v>164</v>
      </c>
      <c r="E5" t="s">
        <v>163</v>
      </c>
      <c r="F5" s="74" t="s">
        <v>146</v>
      </c>
      <c r="G5" s="74" t="s">
        <v>147</v>
      </c>
      <c r="H5" t="s">
        <v>9</v>
      </c>
    </row>
    <row r="6" spans="1:14" x14ac:dyDescent="0.25">
      <c r="A6" s="113">
        <v>0</v>
      </c>
      <c r="B6" s="8">
        <v>42736</v>
      </c>
      <c r="C6">
        <v>0</v>
      </c>
      <c r="D6" s="111">
        <v>0</v>
      </c>
      <c r="E6" s="111">
        <v>0</v>
      </c>
      <c r="F6" s="58">
        <v>0</v>
      </c>
      <c r="G6" s="58">
        <v>0</v>
      </c>
      <c r="H6" s="58">
        <v>0</v>
      </c>
    </row>
    <row r="7" spans="1:14" x14ac:dyDescent="0.25">
      <c r="A7" s="113" t="s">
        <v>160</v>
      </c>
      <c r="D7" s="111">
        <v>0</v>
      </c>
      <c r="E7" s="111">
        <v>0</v>
      </c>
      <c r="F7" s="58">
        <v>0</v>
      </c>
      <c r="G7" s="58">
        <v>0</v>
      </c>
      <c r="H7" s="58">
        <v>0</v>
      </c>
    </row>
  </sheetData>
  <pageMargins left="0.7" right="0.7" top="0.75" bottom="0.75" header="0.3" footer="0.3"/>
  <pageSetup paperSize="9" scale="82" orientation="portrait" horizontalDpi="4294967292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17"/>
  <dimension ref="A1:N6"/>
  <sheetViews>
    <sheetView zoomScaleNormal="100" workbookViewId="0">
      <selection activeCell="A2" sqref="A2"/>
    </sheetView>
  </sheetViews>
  <sheetFormatPr baseColWidth="10" defaultRowHeight="15" x14ac:dyDescent="0.25"/>
  <cols>
    <col min="1" max="1" width="12.42578125" customWidth="1"/>
    <col min="2" max="2" width="12.85546875" customWidth="1"/>
    <col min="3" max="3" width="13" customWidth="1"/>
    <col min="4" max="4" width="8" bestFit="1" customWidth="1"/>
    <col min="5" max="5" width="8.140625" bestFit="1" customWidth="1"/>
    <col min="6" max="6" width="9.28515625" bestFit="1" customWidth="1"/>
    <col min="7" max="7" width="10" bestFit="1" customWidth="1"/>
    <col min="8" max="8" width="11.28515625" bestFit="1" customWidth="1"/>
    <col min="9" max="9" width="12.42578125" hidden="1" customWidth="1"/>
    <col min="10" max="10" width="18" hidden="1" customWidth="1"/>
    <col min="11" max="11" width="1.7109375" hidden="1" customWidth="1"/>
    <col min="12" max="12" width="21.42578125" hidden="1" customWidth="1"/>
    <col min="13" max="13" width="21.5703125" hidden="1" customWidth="1"/>
    <col min="14" max="14" width="11.42578125" hidden="1" customWidth="1"/>
  </cols>
  <sheetData>
    <row r="1" spans="1:14" x14ac:dyDescent="0.25">
      <c r="A1" s="109" t="s">
        <v>93</v>
      </c>
      <c r="J1" t="s">
        <v>150</v>
      </c>
      <c r="L1" t="s">
        <v>180</v>
      </c>
      <c r="M1">
        <v>2001</v>
      </c>
      <c r="N1" t="e">
        <f>IF(M1&lt;&gt;"",VLOOKUP(M1,PROVEEDOR[],2,0),"")</f>
        <v>#N/A</v>
      </c>
    </row>
    <row r="3" spans="1:14" x14ac:dyDescent="0.25">
      <c r="D3" s="109" t="s">
        <v>162</v>
      </c>
    </row>
    <row r="4" spans="1:14" x14ac:dyDescent="0.25">
      <c r="A4" s="109" t="s">
        <v>161</v>
      </c>
      <c r="B4" s="109" t="s">
        <v>0</v>
      </c>
      <c r="C4" s="109" t="s">
        <v>159</v>
      </c>
      <c r="D4" s="74" t="s">
        <v>168</v>
      </c>
      <c r="E4" s="74" t="s">
        <v>167</v>
      </c>
      <c r="F4" s="74" t="s">
        <v>166</v>
      </c>
      <c r="G4" s="74" t="s">
        <v>165</v>
      </c>
      <c r="H4" t="s">
        <v>169</v>
      </c>
    </row>
    <row r="5" spans="1:14" x14ac:dyDescent="0.25">
      <c r="A5" s="113">
        <v>0</v>
      </c>
      <c r="B5" s="8">
        <v>42736</v>
      </c>
      <c r="C5">
        <v>0</v>
      </c>
      <c r="D5" s="111">
        <v>0</v>
      </c>
      <c r="E5" s="111">
        <v>0</v>
      </c>
      <c r="F5" s="114">
        <v>0</v>
      </c>
      <c r="G5" s="114">
        <v>0</v>
      </c>
      <c r="H5" s="114">
        <v>0</v>
      </c>
    </row>
    <row r="6" spans="1:14" x14ac:dyDescent="0.25">
      <c r="A6" s="113" t="s">
        <v>160</v>
      </c>
      <c r="D6" s="111">
        <v>0</v>
      </c>
      <c r="E6" s="111">
        <v>0</v>
      </c>
      <c r="F6" s="114">
        <v>0</v>
      </c>
      <c r="G6" s="114">
        <v>0</v>
      </c>
      <c r="H6" s="114">
        <v>0</v>
      </c>
    </row>
  </sheetData>
  <pageMargins left="0.7" right="0.7" top="0.75" bottom="0.75" header="0.3" footer="0.3"/>
  <pageSetup paperSize="9" scale="68" orientation="portrait" horizontalDpi="4294967292" r:id="rId2"/>
  <drawing r:id="rId3"/>
</worksheet>
</file>

<file path=customUI/customUI14.xml><?xml version="1.0" encoding="utf-8"?>
<customUI xmlns="http://schemas.microsoft.com/office/2009/07/customui">
  <ribbon startFromScratch="false">
    <tabs>
      <tab id="customTab" label="Contabilidad">
        <group id="customGroup" label="Inicio">
          <button id="customButton" label="Menu" imageMso="BlogHomePage" size="large" onAction="IRMENUC"/>
        </group>
        <group id="hojascontables" label="Hojas Contables">
          <button id="botondiario" label="Diario" imageMso="AdpDiagramArrangeTables" size="large" onAction="IRADIARIOC"/>
          <button id="botonbalance" label="Balance" imageMso="SlideMasterContentPlaceholderInsert" size="large" onAction="IRABALANCC"/>
          <button id="botongeneral" label="BGeneral" imageMso="QueryShowTable" size="large" onAction="IRAGENERALC"/>
          <button id="botonresultado" label="BResultado" imageMso="TableSharePointListsRefreshList" size="large" onAction="IRARESULTADOSC"/>
          <button id="botonmayor" label="Mayor" imageMso="AccessRelinkLists" size="large" onAction="IRAMAYORC"/>
          <button id="botonpc" label="Plan contable" imageMso="DefaultView" size="large" onAction="IRAPLANCC"/>
          <button id="botonbanco" label="DBanco" imageMso="FormulaMoreFunctionsMenu" size="large" onAction="avisos2"/>
        </group>
        <group id="formularios" label="Formularios de Entrada">
          <button id="botonfdiario" label="CDiario" imageMso="FieldChooser" size="large" onAction="IRADC"/>
          <button id="botonfegreso" label="CEgreso" imageMso="AutoFormatWizard" size="large" onAction="IRAEC"/>
          <button id="botonfingreso" label="CIngreso" imageMso="QuickPartsInsertGallery" size="large" onAction="IRAIC"/>
          <button id="botonfnd" label="CNotaD" imageMso="OtherActionsMenu" size="large" onAction="avisos2"/>
          <button id="botonfnc" label="CNotaC" imageMso="IndexMarkEntry" size="large" onAction="avisos2"/>
          <button id="botonfcxc" label="DetallesCXC" imageMso="MeetingsWorkspace" size="large" onAction="avisos2"/>
        </group>
        <group id="hojadeterceros" label="Hoja de Terceros">
          <button id="botonseguim" label="Seguimientos" imageMso="SharingOpenWssDiscussionList" size="large" onAction="IRASEGUIMIENTOC"/>
          <button id="botonclientes" label="Clientes" imageMso="DistributionListAddNewMember" size="large" onAction="avisos2"/>
          <button id="botonproveedores" label="Proveedores" imageMso="OutlookGlobe" size="large" onAction="avisos2"/>
          <button id="botoniraestcxc" label="EstadoCxC" imageMso="AccountMenu" size="large" onAction="avisos2"/>
          <button id="botoniraestcxp" label="EstadoCxP" imageMso="SelectionPane" size="large" onAction="avisos2"/>
        </group>
        <group id="reportescontables" label="Reportes">
          <button id="botonreportes" label="Reportes Contables" imageMso="NameManager" size="large" onAction="avisos2"/>
          <button id="botonreporct" label="Reportes de Terceros" imageMso="CreateMacro" size="large" onAction="avisos2"/>
          <button id="botonreportban" label="Saldo Bancos" imageMso="TableOfContentsDialog" size="large" onAction="avisos2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63</vt:i4>
      </vt:variant>
    </vt:vector>
  </HeadingPairs>
  <TitlesOfParts>
    <vt:vector size="86" baseType="lpstr">
      <vt:lpstr>MENU</vt:lpstr>
      <vt:lpstr>CIERRE</vt:lpstr>
      <vt:lpstr>SINICIAL</vt:lpstr>
      <vt:lpstr>D</vt:lpstr>
      <vt:lpstr>I</vt:lpstr>
      <vt:lpstr>E</vt:lpstr>
      <vt:lpstr>ND</vt:lpstr>
      <vt:lpstr>NC</vt:lpstr>
      <vt:lpstr>DIARIO</vt:lpstr>
      <vt:lpstr>MOD</vt:lpstr>
      <vt:lpstr>MODE</vt:lpstr>
      <vt:lpstr>MAYOR</vt:lpstr>
      <vt:lpstr>BALANCE</vt:lpstr>
      <vt:lpstr>PLANC</vt:lpstr>
      <vt:lpstr>GENERAL</vt:lpstr>
      <vt:lpstr>RESULTADO</vt:lpstr>
      <vt:lpstr>SEGUIMIENTO</vt:lpstr>
      <vt:lpstr>CLIENTES</vt:lpstr>
      <vt:lpstr>PROVEEDORES</vt:lpstr>
      <vt:lpstr>CUENTAS</vt:lpstr>
      <vt:lpstr>CONTROLB</vt:lpstr>
      <vt:lpstr>ESTADOCXC</vt:lpstr>
      <vt:lpstr>ESTADOCXP</vt:lpstr>
      <vt:lpstr>I!AREA</vt:lpstr>
      <vt:lpstr>NC!AREA</vt:lpstr>
      <vt:lpstr>ND!AREA</vt:lpstr>
      <vt:lpstr>AREA</vt:lpstr>
      <vt:lpstr>E!BNOTAS</vt:lpstr>
      <vt:lpstr>I!BNOTAS</vt:lpstr>
      <vt:lpstr>NC!BNOTAS</vt:lpstr>
      <vt:lpstr>ND!BNOTAS</vt:lpstr>
      <vt:lpstr>BNOTAS</vt:lpstr>
      <vt:lpstr>CAREA</vt:lpstr>
      <vt:lpstr>CODESP</vt:lpstr>
      <vt:lpstr>CodigoB</vt:lpstr>
      <vt:lpstr>CodigoBG</vt:lpstr>
      <vt:lpstr>CODIGOC</vt:lpstr>
      <vt:lpstr>CodigoD</vt:lpstr>
      <vt:lpstr>CodigoER</vt:lpstr>
      <vt:lpstr>CodigoGR</vt:lpstr>
      <vt:lpstr>CODIGOP</vt:lpstr>
      <vt:lpstr>MOD!CONTABLE</vt:lpstr>
      <vt:lpstr>MODE!CONTABLE</vt:lpstr>
      <vt:lpstr>SINICIAL!CONTABLE</vt:lpstr>
      <vt:lpstr>CONTABLE</vt:lpstr>
      <vt:lpstr>CTAGENERAL</vt:lpstr>
      <vt:lpstr>CTARESULTADO</vt:lpstr>
      <vt:lpstr>E!DATOS</vt:lpstr>
      <vt:lpstr>I!DATOS</vt:lpstr>
      <vt:lpstr>NC!DATOS</vt:lpstr>
      <vt:lpstr>ND!DATOS</vt:lpstr>
      <vt:lpstr>DATOS</vt:lpstr>
      <vt:lpstr>DATOSCD</vt:lpstr>
      <vt:lpstr>DATOSCE</vt:lpstr>
      <vt:lpstr>DATOSCI</vt:lpstr>
      <vt:lpstr>DATOSCNC</vt:lpstr>
      <vt:lpstr>DATOSCND</vt:lpstr>
      <vt:lpstr>SINICIAL!DATOSSI</vt:lpstr>
      <vt:lpstr>DEBE</vt:lpstr>
      <vt:lpstr>FIRMA</vt:lpstr>
      <vt:lpstr>D!Formula</vt:lpstr>
      <vt:lpstr>E!Formula</vt:lpstr>
      <vt:lpstr>I!Formula</vt:lpstr>
      <vt:lpstr>NC!Formula</vt:lpstr>
      <vt:lpstr>ND!Formula</vt:lpstr>
      <vt:lpstr>HABER</vt:lpstr>
      <vt:lpstr>HABERFE</vt:lpstr>
      <vt:lpstr>E!LIMCOD</vt:lpstr>
      <vt:lpstr>I!LIMCOD</vt:lpstr>
      <vt:lpstr>NC!LIMCOD</vt:lpstr>
      <vt:lpstr>ND!LIMCOD</vt:lpstr>
      <vt:lpstr>LIMCOD</vt:lpstr>
      <vt:lpstr>E!limpiar</vt:lpstr>
      <vt:lpstr>I!limpiar</vt:lpstr>
      <vt:lpstr>NC!limpiar</vt:lpstr>
      <vt:lpstr>ND!limpiar</vt:lpstr>
      <vt:lpstr>limpiar</vt:lpstr>
      <vt:lpstr>SALDOBG</vt:lpstr>
      <vt:lpstr>SALDOER</vt:lpstr>
      <vt:lpstr>E!SELEC</vt:lpstr>
      <vt:lpstr>I!SELEC</vt:lpstr>
      <vt:lpstr>NC!SELEC</vt:lpstr>
      <vt:lpstr>ND!SELEC</vt:lpstr>
      <vt:lpstr>SELEC</vt:lpstr>
      <vt:lpstr>VGENERAL</vt:lpstr>
      <vt:lpstr>VRESULT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R. Perez Bello</dc:creator>
  <cp:lastModifiedBy>Roger Perez</cp:lastModifiedBy>
  <cp:lastPrinted>2019-10-23T21:17:41Z</cp:lastPrinted>
  <dcterms:created xsi:type="dcterms:W3CDTF">2013-02-20T09:10:25Z</dcterms:created>
  <dcterms:modified xsi:type="dcterms:W3CDTF">2019-11-15T23:39:01Z</dcterms:modified>
</cp:coreProperties>
</file>